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firstSheet="2" activeTab="4"/>
  </bookViews>
  <sheets>
    <sheet name="Kangatang" sheetId="27" state="veryHidden" r:id="rId1"/>
    <sheet name="PL1 TH" sheetId="20" state="hidden" r:id="rId2"/>
    <sheet name="PL1 MTQG" sheetId="28" r:id="rId3"/>
    <sheet name="MTQG" sheetId="30" r:id="rId4"/>
    <sheet name="PL2 KCH" sheetId="29" r:id="rId5"/>
    <sheet name="2022-2025 HS 1,2" sheetId="7" state="hidden" r:id="rId6"/>
    <sheet name="Huyện NTM" sheetId="14" state="hidden" r:id="rId7"/>
  </sheets>
  <externalReferences>
    <externalReference r:id="rId8"/>
    <externalReference r:id="rId9"/>
  </externalReferences>
  <definedNames>
    <definedName name="_xlnm._FilterDatabase" localSheetId="5" hidden="1">'2022-2025 HS 1,2'!$A$6:$H$265</definedName>
    <definedName name="_xlnm._FilterDatabase" localSheetId="6" hidden="1">'Huyện NTM'!$A$6:$F$9</definedName>
    <definedName name="_xlnm.Print_Area" localSheetId="5">'2022-2025 HS 1,2'!$A$1:$H$265</definedName>
    <definedName name="_xlnm.Print_Area" localSheetId="6">'Huyện NTM'!$A$1:$I$12</definedName>
    <definedName name="_xlnm.Print_Area" localSheetId="2">'PL1 MTQG'!$A$1:$W$8</definedName>
    <definedName name="_xlnm.Print_Area" localSheetId="1">'PL1 TH'!$A$1:$X$18</definedName>
    <definedName name="_xlnm.Print_Area" localSheetId="4">'PL2 KCH'!$A$1:$L$25</definedName>
    <definedName name="_xlnm.Print_Titles" localSheetId="5">'2022-2025 HS 1,2'!$3:$5</definedName>
    <definedName name="_xlnm.Print_Titles" localSheetId="6">'Huyện NTM'!$3:$5</definedName>
    <definedName name="_xlnm.Print_Titles" localSheetId="3">MTQG!$A:$B,MTQG!$4:$8</definedName>
    <definedName name="_xlnm.Print_Titles" localSheetId="2">'PL1 MTQG'!$5:$8</definedName>
    <definedName name="_xlnm.Print_Titles" localSheetId="1">'PL1 TH'!$3:$6</definedName>
    <definedName name="_xlnm.Print_Titles" localSheetId="4">'PL2 KCH'!$5:$7</definedName>
    <definedName name="TC">'[1]2017'!$G$64:$Q$82</definedName>
    <definedName name="x">'[2]2017'!$G$64:$Q$82</definedName>
  </definedNames>
  <calcPr calcId="162913"/>
</workbook>
</file>

<file path=xl/calcChain.xml><?xml version="1.0" encoding="utf-8"?>
<calcChain xmlns="http://schemas.openxmlformats.org/spreadsheetml/2006/main">
  <c r="H20" i="29" l="1"/>
  <c r="K20" i="29" s="1"/>
  <c r="H10" i="29"/>
  <c r="H23" i="29"/>
  <c r="H18" i="29"/>
  <c r="H9" i="29"/>
  <c r="H12" i="29"/>
  <c r="H8" i="29" l="1"/>
  <c r="K9" i="29"/>
  <c r="K10" i="29"/>
  <c r="K11" i="29"/>
  <c r="K12" i="29"/>
  <c r="K13" i="29"/>
  <c r="K14" i="29"/>
  <c r="K15" i="29"/>
  <c r="K16" i="29"/>
  <c r="K17" i="29"/>
  <c r="K18" i="29"/>
  <c r="K19" i="29"/>
  <c r="K21" i="29"/>
  <c r="K22" i="29"/>
  <c r="K23" i="29"/>
  <c r="K24" i="29"/>
  <c r="H11" i="29"/>
  <c r="H13" i="29"/>
  <c r="H14" i="29"/>
  <c r="H15" i="29"/>
  <c r="H16" i="29"/>
  <c r="H17" i="29"/>
  <c r="H19" i="29"/>
  <c r="H21" i="29"/>
  <c r="H22" i="29"/>
  <c r="H24" i="29"/>
  <c r="N9" i="29"/>
  <c r="N10" i="29"/>
  <c r="N11" i="29"/>
  <c r="N12" i="29"/>
  <c r="N13" i="29"/>
  <c r="N14" i="29"/>
  <c r="N15" i="29"/>
  <c r="N16" i="29"/>
  <c r="N17" i="29"/>
  <c r="N18" i="29"/>
  <c r="N19" i="29"/>
  <c r="N20" i="29"/>
  <c r="N21" i="29"/>
  <c r="N22" i="29"/>
  <c r="N23" i="29"/>
  <c r="N24" i="29"/>
  <c r="N8" i="29"/>
  <c r="S9" i="28"/>
  <c r="I9" i="28"/>
  <c r="F9" i="28"/>
  <c r="E9" i="28"/>
  <c r="D9" i="28"/>
  <c r="N9" i="28"/>
  <c r="G9" i="29"/>
  <c r="G10" i="29"/>
  <c r="G11" i="29"/>
  <c r="G12" i="29"/>
  <c r="G13" i="29"/>
  <c r="G14" i="29"/>
  <c r="G15" i="29"/>
  <c r="G16" i="29"/>
  <c r="G17" i="29"/>
  <c r="G18" i="29"/>
  <c r="G19" i="29"/>
  <c r="G20" i="29"/>
  <c r="G21" i="29"/>
  <c r="G22" i="29"/>
  <c r="G23" i="29"/>
  <c r="G24" i="29"/>
  <c r="G8" i="29"/>
  <c r="K8" i="29" l="1"/>
  <c r="E15" i="20"/>
  <c r="C15" i="20" s="1"/>
  <c r="E9" i="20"/>
  <c r="C9" i="20" s="1"/>
  <c r="H19" i="20"/>
  <c r="W19" i="20"/>
  <c r="V19" i="20"/>
  <c r="U19" i="20"/>
  <c r="T19" i="20"/>
  <c r="R19" i="20"/>
  <c r="Q19" i="20"/>
  <c r="P19" i="20" s="1"/>
  <c r="O19" i="20"/>
  <c r="N19" i="20" s="1"/>
  <c r="M19" i="20"/>
  <c r="L19" i="20"/>
  <c r="J19" i="20"/>
  <c r="G19" i="20"/>
  <c r="F19" i="20"/>
  <c r="E19" i="20" s="1"/>
  <c r="C19" i="20" s="1"/>
  <c r="L18" i="20"/>
  <c r="K18" i="20" s="1"/>
  <c r="M18" i="20"/>
  <c r="Q18" i="20"/>
  <c r="P18" i="20" s="1"/>
  <c r="R18" i="20"/>
  <c r="T18" i="20"/>
  <c r="V18" i="20"/>
  <c r="W18" i="20"/>
  <c r="E12" i="20"/>
  <c r="F14" i="20"/>
  <c r="F18" i="20" s="1"/>
  <c r="C12" i="20"/>
  <c r="J7" i="20"/>
  <c r="J18" i="20" s="1"/>
  <c r="K7" i="20"/>
  <c r="O7" i="20"/>
  <c r="O18" i="20" s="1"/>
  <c r="P7" i="20"/>
  <c r="U7" i="20"/>
  <c r="S7" i="20" s="1"/>
  <c r="K8" i="20"/>
  <c r="I8" i="20" s="1"/>
  <c r="P8" i="20"/>
  <c r="N8" i="20" s="1"/>
  <c r="U8" i="20"/>
  <c r="S8" i="20" s="1"/>
  <c r="K11" i="20"/>
  <c r="I11" i="20" s="1"/>
  <c r="P11" i="20"/>
  <c r="N11" i="20" s="1"/>
  <c r="U11" i="20"/>
  <c r="S11" i="20" s="1"/>
  <c r="J17" i="20"/>
  <c r="L17" i="20"/>
  <c r="M17" i="20"/>
  <c r="O17" i="20"/>
  <c r="Q17" i="20"/>
  <c r="R17" i="20"/>
  <c r="T17" i="20"/>
  <c r="V17" i="20"/>
  <c r="W17" i="20"/>
  <c r="N18" i="20" l="1"/>
  <c r="S19" i="20"/>
  <c r="H9" i="28"/>
  <c r="I18" i="20"/>
  <c r="U18" i="20"/>
  <c r="S18" i="20" s="1"/>
  <c r="K19" i="20"/>
  <c r="I19" i="20" s="1"/>
  <c r="N17" i="20"/>
  <c r="I17" i="20"/>
  <c r="N7" i="20"/>
  <c r="P17" i="20"/>
  <c r="I7" i="20"/>
  <c r="S17" i="20"/>
  <c r="K17" i="20"/>
  <c r="U17" i="20"/>
  <c r="R9" i="28" l="1"/>
  <c r="G9" i="28"/>
  <c r="M9" i="28"/>
  <c r="C9" i="28" l="1"/>
  <c r="D7" i="20"/>
  <c r="D8" i="20"/>
  <c r="D11" i="20"/>
  <c r="D14" i="20" s="1"/>
  <c r="G8" i="20"/>
  <c r="H8" i="20"/>
  <c r="G11" i="20"/>
  <c r="G14" i="20" s="1"/>
  <c r="H11" i="20"/>
  <c r="H14" i="20" s="1"/>
  <c r="G7" i="20"/>
  <c r="H18" i="20" l="1"/>
  <c r="D18" i="20"/>
  <c r="G18" i="20"/>
  <c r="G17" i="20"/>
  <c r="D17" i="20"/>
  <c r="H17" i="20"/>
  <c r="E11" i="20"/>
  <c r="E14" i="20" s="1"/>
  <c r="E8" i="20"/>
  <c r="C11" i="20"/>
  <c r="C14" i="20" s="1"/>
  <c r="E18" i="20" l="1"/>
  <c r="E17" i="20"/>
  <c r="C8" i="20"/>
  <c r="C17" i="20" s="1"/>
  <c r="C18" i="20" l="1"/>
  <c r="O2" i="7"/>
  <c r="H13" i="7" l="1"/>
  <c r="L2" i="7" s="1"/>
  <c r="H266" i="7"/>
  <c r="E266" i="7"/>
  <c r="H11" i="7"/>
  <c r="D11" i="7"/>
  <c r="E11" i="7"/>
  <c r="E12" i="7"/>
  <c r="F261" i="7"/>
  <c r="C260" i="7"/>
  <c r="E261" i="7"/>
  <c r="E260" i="7" s="1"/>
  <c r="E254" i="7"/>
  <c r="E253" i="7" s="1"/>
  <c r="C253" i="7"/>
  <c r="C243" i="7"/>
  <c r="E244" i="7"/>
  <c r="E243" i="7" s="1"/>
  <c r="E234" i="7"/>
  <c r="E229" i="7"/>
  <c r="E228" i="7" s="1"/>
  <c r="C228" i="7"/>
  <c r="E223" i="7"/>
  <c r="E218" i="7"/>
  <c r="C217" i="7"/>
  <c r="E210" i="7"/>
  <c r="E208" i="7"/>
  <c r="E204" i="7"/>
  <c r="C203" i="7"/>
  <c r="E194" i="7"/>
  <c r="E192" i="7"/>
  <c r="E183" i="7"/>
  <c r="C182" i="7"/>
  <c r="E178" i="7"/>
  <c r="E171" i="7"/>
  <c r="C170" i="7"/>
  <c r="E165" i="7"/>
  <c r="E153" i="7"/>
  <c r="C152" i="7"/>
  <c r="E143" i="7"/>
  <c r="E141" i="7"/>
  <c r="E136" i="7"/>
  <c r="C135" i="7"/>
  <c r="E123" i="7"/>
  <c r="E121" i="7"/>
  <c r="E113" i="7"/>
  <c r="C112" i="7"/>
  <c r="E100" i="7"/>
  <c r="E96" i="7"/>
  <c r="E95" i="7" s="1"/>
  <c r="C95" i="7"/>
  <c r="E81" i="7"/>
  <c r="C78" i="7"/>
  <c r="E79" i="7"/>
  <c r="E70" i="7"/>
  <c r="E68" i="7"/>
  <c r="E65" i="7"/>
  <c r="C64" i="7"/>
  <c r="E56" i="7"/>
  <c r="E48" i="7"/>
  <c r="C47" i="7"/>
  <c r="E41" i="7"/>
  <c r="E39" i="7"/>
  <c r="E33" i="7"/>
  <c r="E25" i="7"/>
  <c r="E23" i="7"/>
  <c r="E16" i="7"/>
  <c r="C12" i="7"/>
  <c r="C10" i="7"/>
  <c r="C9" i="7"/>
  <c r="C8" i="7"/>
  <c r="C11" i="7"/>
  <c r="E112" i="7" l="1"/>
  <c r="D266" i="7"/>
  <c r="E135" i="7"/>
  <c r="E47" i="7"/>
  <c r="E203" i="7"/>
  <c r="E152" i="7"/>
  <c r="E78" i="7"/>
  <c r="E10" i="7"/>
  <c r="E8" i="7"/>
  <c r="E32" i="7"/>
  <c r="E15" i="7"/>
  <c r="E9" i="7"/>
  <c r="E182" i="7"/>
  <c r="E217" i="7"/>
  <c r="E64" i="7"/>
  <c r="E170" i="7"/>
  <c r="C32" i="7" l="1"/>
  <c r="D114" i="7" l="1"/>
  <c r="D80" i="7"/>
  <c r="D79" i="7" s="1"/>
  <c r="O16" i="7" l="1"/>
  <c r="C15" i="7" l="1"/>
  <c r="M20" i="7"/>
  <c r="D265" i="7" l="1"/>
  <c r="D264" i="7"/>
  <c r="D263" i="7"/>
  <c r="D262" i="7"/>
  <c r="D261" i="7" s="1"/>
  <c r="D260" i="7" s="1"/>
  <c r="D259" i="7"/>
  <c r="D258" i="7"/>
  <c r="D257" i="7"/>
  <c r="D256" i="7"/>
  <c r="D255" i="7"/>
  <c r="D252" i="7"/>
  <c r="D251" i="7"/>
  <c r="D250" i="7"/>
  <c r="D249" i="7"/>
  <c r="D248" i="7"/>
  <c r="D247" i="7"/>
  <c r="D246" i="7"/>
  <c r="D245" i="7"/>
  <c r="D236" i="7"/>
  <c r="D233" i="7"/>
  <c r="D232" i="7"/>
  <c r="D231" i="7"/>
  <c r="D230" i="7"/>
  <c r="D235" i="7"/>
  <c r="D234" i="7" s="1"/>
  <c r="D31" i="7"/>
  <c r="D12" i="7" s="1"/>
  <c r="D30" i="7"/>
  <c r="D22" i="7"/>
  <c r="D29" i="7"/>
  <c r="D28" i="7"/>
  <c r="D24" i="7"/>
  <c r="D23" i="7" s="1"/>
  <c r="D27" i="7"/>
  <c r="D26" i="7"/>
  <c r="D21" i="7"/>
  <c r="D20" i="7"/>
  <c r="D19" i="7"/>
  <c r="D18" i="7"/>
  <c r="D17" i="7"/>
  <c r="D46" i="7"/>
  <c r="D42" i="7"/>
  <c r="D41" i="7" s="1"/>
  <c r="D38" i="7"/>
  <c r="D37" i="7"/>
  <c r="D36" i="7"/>
  <c r="D40" i="7"/>
  <c r="D39" i="7" s="1"/>
  <c r="D35" i="7"/>
  <c r="D34" i="7"/>
  <c r="D33" i="7" s="1"/>
  <c r="D32" i="7" s="1"/>
  <c r="D225" i="7"/>
  <c r="D222" i="7"/>
  <c r="D221" i="7"/>
  <c r="D220" i="7"/>
  <c r="D224" i="7"/>
  <c r="D223" i="7" s="1"/>
  <c r="D219" i="7"/>
  <c r="D214" i="7"/>
  <c r="D207" i="7"/>
  <c r="D213" i="7"/>
  <c r="D212" i="7"/>
  <c r="D209" i="7"/>
  <c r="D208" i="7" s="1"/>
  <c r="D211" i="7"/>
  <c r="D210" i="7" s="1"/>
  <c r="D206" i="7"/>
  <c r="D205" i="7"/>
  <c r="D195" i="7"/>
  <c r="D193" i="7"/>
  <c r="D192" i="7" s="1"/>
  <c r="D189" i="7"/>
  <c r="D198" i="7"/>
  <c r="D197" i="7"/>
  <c r="D196" i="7"/>
  <c r="D191" i="7"/>
  <c r="D190" i="7"/>
  <c r="D188" i="7"/>
  <c r="D187" i="7"/>
  <c r="D186" i="7"/>
  <c r="D185" i="7"/>
  <c r="D184" i="7"/>
  <c r="D179" i="7"/>
  <c r="D178" i="7" s="1"/>
  <c r="D177" i="7"/>
  <c r="D176" i="7"/>
  <c r="D175" i="7"/>
  <c r="D174" i="7"/>
  <c r="D173" i="7"/>
  <c r="D172" i="7"/>
  <c r="D163" i="7"/>
  <c r="D166" i="7"/>
  <c r="D165" i="7" s="1"/>
  <c r="D164" i="7"/>
  <c r="D162" i="7"/>
  <c r="D161" i="7"/>
  <c r="D160" i="7"/>
  <c r="D159" i="7"/>
  <c r="D158" i="7"/>
  <c r="D157" i="7"/>
  <c r="D156" i="7"/>
  <c r="D155" i="7"/>
  <c r="D154" i="7"/>
  <c r="D146" i="7"/>
  <c r="D145" i="7"/>
  <c r="D142" i="7"/>
  <c r="D141" i="7" s="1"/>
  <c r="D140" i="7"/>
  <c r="D139" i="7"/>
  <c r="D144" i="7"/>
  <c r="D143" i="7" s="1"/>
  <c r="D138" i="7"/>
  <c r="D137" i="7"/>
  <c r="D134" i="7"/>
  <c r="D117" i="7"/>
  <c r="D133" i="7"/>
  <c r="D132" i="7"/>
  <c r="D131" i="7"/>
  <c r="D130" i="7"/>
  <c r="D118" i="7"/>
  <c r="D129" i="7"/>
  <c r="D119" i="7"/>
  <c r="D128" i="7"/>
  <c r="D127" i="7"/>
  <c r="D126" i="7"/>
  <c r="D120" i="7"/>
  <c r="D122" i="7"/>
  <c r="D121" i="7" s="1"/>
  <c r="D116" i="7"/>
  <c r="D115" i="7"/>
  <c r="D125" i="7"/>
  <c r="D124" i="7"/>
  <c r="D123" i="7" s="1"/>
  <c r="D98" i="7"/>
  <c r="D101" i="7"/>
  <c r="D100" i="7" s="1"/>
  <c r="D99" i="7"/>
  <c r="D97" i="7"/>
  <c r="D96" i="7" s="1"/>
  <c r="D95" i="7" s="1"/>
  <c r="D83" i="7"/>
  <c r="D82" i="7"/>
  <c r="D81" i="7" s="1"/>
  <c r="D78" i="7" s="1"/>
  <c r="D72" i="7"/>
  <c r="D67" i="7"/>
  <c r="D69" i="7"/>
  <c r="D68" i="7" s="1"/>
  <c r="D66" i="7"/>
  <c r="D71" i="7"/>
  <c r="D61" i="7"/>
  <c r="D60" i="7"/>
  <c r="D59" i="7"/>
  <c r="D52" i="7"/>
  <c r="D57" i="7"/>
  <c r="D55" i="7"/>
  <c r="D54" i="7"/>
  <c r="D53" i="7"/>
  <c r="D58" i="7"/>
  <c r="D51" i="7"/>
  <c r="D50" i="7"/>
  <c r="D49" i="7"/>
  <c r="D70" i="7" l="1"/>
  <c r="D16" i="7"/>
  <c r="D48" i="7"/>
  <c r="D183" i="7"/>
  <c r="D113" i="7"/>
  <c r="D112" i="7" s="1"/>
  <c r="D136" i="7"/>
  <c r="D135" i="7" s="1"/>
  <c r="D153" i="7"/>
  <c r="D152" i="7" s="1"/>
  <c r="D171" i="7"/>
  <c r="D170" i="7" s="1"/>
  <c r="D204" i="7"/>
  <c r="D203" i="7" s="1"/>
  <c r="D218" i="7"/>
  <c r="D217" i="7" s="1"/>
  <c r="D229" i="7"/>
  <c r="D228" i="7" s="1"/>
  <c r="D56" i="7"/>
  <c r="D9" i="7" s="1"/>
  <c r="D194" i="7"/>
  <c r="D25" i="7"/>
  <c r="D65" i="7"/>
  <c r="D64" i="7" s="1"/>
  <c r="D244" i="7"/>
  <c r="D243" i="7" s="1"/>
  <c r="D254" i="7"/>
  <c r="D253" i="7" s="1"/>
  <c r="E7" i="7"/>
  <c r="D10" i="7" l="1"/>
  <c r="D182" i="7"/>
  <c r="D47" i="7"/>
  <c r="D8" i="7"/>
  <c r="D15" i="7"/>
  <c r="D7" i="7" l="1"/>
  <c r="G7" i="7" s="1"/>
  <c r="H114" i="7" s="1"/>
  <c r="H99" i="7"/>
  <c r="H118" i="7"/>
  <c r="H146" i="7"/>
  <c r="H211" i="7"/>
  <c r="H34" i="7"/>
  <c r="H18" i="7"/>
  <c r="H236" i="7"/>
  <c r="H248" i="7"/>
  <c r="H257" i="7"/>
  <c r="H50" i="7"/>
  <c r="H59" i="7"/>
  <c r="H72" i="7"/>
  <c r="H128" i="7"/>
  <c r="H130" i="7"/>
  <c r="H117" i="7"/>
  <c r="H154" i="7"/>
  <c r="H158" i="7"/>
  <c r="H173" i="7"/>
  <c r="H176" i="7"/>
  <c r="H184" i="7"/>
  <c r="H196" i="7"/>
  <c r="H189" i="7"/>
  <c r="H209" i="7"/>
  <c r="H208" i="7" s="1"/>
  <c r="H225" i="7"/>
  <c r="H35" i="7"/>
  <c r="H38" i="7"/>
  <c r="H19" i="7"/>
  <c r="H27" i="7"/>
  <c r="H22" i="7"/>
  <c r="H232" i="7"/>
  <c r="H245" i="7"/>
  <c r="H249" i="7"/>
  <c r="H263" i="7"/>
  <c r="H51" i="7"/>
  <c r="H60" i="7"/>
  <c r="H120" i="7"/>
  <c r="H131" i="7"/>
  <c r="H144" i="7"/>
  <c r="H177" i="7"/>
  <c r="H193" i="7"/>
  <c r="H192" i="7" s="1"/>
  <c r="H212" i="7"/>
  <c r="H40" i="7"/>
  <c r="H39" i="7" s="1"/>
  <c r="H24" i="7"/>
  <c r="H23" i="7" s="1"/>
  <c r="H230" i="7"/>
  <c r="H259" i="7"/>
  <c r="H57" i="7"/>
  <c r="H66" i="7"/>
  <c r="H61" i="7"/>
  <c r="H83" i="7"/>
  <c r="H126" i="7"/>
  <c r="H139" i="7"/>
  <c r="H160" i="7"/>
  <c r="H179" i="7"/>
  <c r="H178" i="7" s="1"/>
  <c r="H190" i="7"/>
  <c r="H195" i="7"/>
  <c r="H213" i="7"/>
  <c r="H221" i="7"/>
  <c r="H36" i="7"/>
  <c r="H17" i="7"/>
  <c r="H28" i="7"/>
  <c r="H251" i="7"/>
  <c r="H55" i="7"/>
  <c r="H71" i="7"/>
  <c r="H97" i="7"/>
  <c r="H98" i="7"/>
  <c r="H125" i="7"/>
  <c r="H119" i="7"/>
  <c r="H134" i="7"/>
  <c r="H155" i="7"/>
  <c r="H164" i="7"/>
  <c r="H174" i="7"/>
  <c r="H185" i="7"/>
  <c r="H197" i="7"/>
  <c r="H205" i="7"/>
  <c r="H214" i="7"/>
  <c r="H20" i="7"/>
  <c r="H30" i="7"/>
  <c r="H233" i="7"/>
  <c r="H246" i="7"/>
  <c r="H255" i="7"/>
  <c r="H264" i="7"/>
  <c r="H129" i="7"/>
  <c r="H166" i="7"/>
  <c r="H165" i="7" s="1"/>
  <c r="H206" i="7"/>
  <c r="H21" i="7"/>
  <c r="H256" i="7"/>
  <c r="H145" i="7"/>
  <c r="H115" i="7"/>
  <c r="H198" i="7"/>
  <c r="H247" i="7"/>
  <c r="H31" i="7"/>
  <c r="H265" i="7"/>
  <c r="H186" i="7"/>
  <c r="H156" i="7"/>
  <c r="H142" i="7" l="1"/>
  <c r="H141" i="7" s="1"/>
  <c r="H82" i="7"/>
  <c r="H262" i="7"/>
  <c r="H261" i="7" s="1"/>
  <c r="H260" i="7" s="1"/>
  <c r="H26" i="7"/>
  <c r="H172" i="7"/>
  <c r="H53" i="7"/>
  <c r="H222" i="7"/>
  <c r="H191" i="7"/>
  <c r="H163" i="7"/>
  <c r="H140" i="7"/>
  <c r="H127" i="7"/>
  <c r="H67" i="7"/>
  <c r="H65" i="7" s="1"/>
  <c r="H49" i="7"/>
  <c r="H231" i="7"/>
  <c r="H229" i="7" s="1"/>
  <c r="H42" i="7"/>
  <c r="H41" i="7" s="1"/>
  <c r="H219" i="7"/>
  <c r="H187" i="7"/>
  <c r="H161" i="7"/>
  <c r="H137" i="7"/>
  <c r="H116" i="7"/>
  <c r="H113" i="7" s="1"/>
  <c r="H69" i="7"/>
  <c r="H68" i="7" s="1"/>
  <c r="H80" i="7"/>
  <c r="H79" i="7" s="1"/>
  <c r="H132" i="7"/>
  <c r="H58" i="7"/>
  <c r="H56" i="7" s="1"/>
  <c r="H250" i="7"/>
  <c r="H220" i="7"/>
  <c r="H159" i="7"/>
  <c r="H101" i="7"/>
  <c r="H100" i="7" s="1"/>
  <c r="H258" i="7"/>
  <c r="H254" i="7" s="1"/>
  <c r="H253" i="7" s="1"/>
  <c r="H235" i="7"/>
  <c r="H234" i="7" s="1"/>
  <c r="H46" i="7"/>
  <c r="H12" i="7" s="1"/>
  <c r="H224" i="7"/>
  <c r="H223" i="7" s="1"/>
  <c r="H188" i="7"/>
  <c r="H162" i="7"/>
  <c r="H138" i="7"/>
  <c r="H122" i="7"/>
  <c r="H121" i="7" s="1"/>
  <c r="H54" i="7"/>
  <c r="H252" i="7"/>
  <c r="H29" i="7"/>
  <c r="H37" i="7"/>
  <c r="H33" i="7" s="1"/>
  <c r="H32" i="7" s="1"/>
  <c r="H207" i="7"/>
  <c r="H175" i="7"/>
  <c r="H171" i="7" s="1"/>
  <c r="H170" i="7" s="1"/>
  <c r="H157" i="7"/>
  <c r="H133" i="7"/>
  <c r="H124" i="7"/>
  <c r="H52" i="7"/>
  <c r="M6" i="7"/>
  <c r="K7" i="7"/>
  <c r="M7" i="7" s="1"/>
  <c r="H194" i="7"/>
  <c r="H210" i="7"/>
  <c r="H204" i="7"/>
  <c r="H143" i="7"/>
  <c r="H96" i="7"/>
  <c r="H81" i="7"/>
  <c r="H70" i="7"/>
  <c r="H16" i="7"/>
  <c r="H95" i="7" l="1"/>
  <c r="H25" i="7"/>
  <c r="H10" i="7" s="1"/>
  <c r="H218" i="7"/>
  <c r="H217" i="7" s="1"/>
  <c r="H136" i="7"/>
  <c r="H135" i="7" s="1"/>
  <c r="H123" i="7"/>
  <c r="H112" i="7" s="1"/>
  <c r="H244" i="7"/>
  <c r="H243" i="7" s="1"/>
  <c r="H48" i="7"/>
  <c r="H47" i="7" s="1"/>
  <c r="H183" i="7"/>
  <c r="H153" i="7"/>
  <c r="H152" i="7" s="1"/>
  <c r="H78" i="7"/>
  <c r="H9" i="7"/>
  <c r="H228" i="7"/>
  <c r="H203" i="7"/>
  <c r="H182" i="7"/>
  <c r="H64" i="7"/>
  <c r="H15" i="7"/>
  <c r="H8" i="7" l="1"/>
  <c r="H7" i="7"/>
  <c r="D11" i="14" l="1"/>
  <c r="G11" i="14" s="1"/>
  <c r="H11" i="14" s="1"/>
  <c r="H8" i="14" s="1"/>
  <c r="D8" i="14"/>
  <c r="G8" i="14" l="1"/>
  <c r="F11" i="14"/>
  <c r="H12" i="14" s="1"/>
  <c r="H9" i="14" s="1"/>
  <c r="G7" i="14"/>
  <c r="F8" i="14"/>
  <c r="K11" i="14" l="1"/>
  <c r="H7" i="14"/>
  <c r="E7" i="20"/>
  <c r="H7" i="20"/>
  <c r="C7" i="20" l="1"/>
</calcChain>
</file>

<file path=xl/sharedStrings.xml><?xml version="1.0" encoding="utf-8"?>
<sst xmlns="http://schemas.openxmlformats.org/spreadsheetml/2006/main" count="622" uniqueCount="383">
  <si>
    <t>STT</t>
  </si>
  <si>
    <r>
      <t>Huyện K'Bang</t>
    </r>
    <r>
      <rPr>
        <sz val="12"/>
        <color indexed="8"/>
        <rFont val="Times New Roman"/>
        <family val="1"/>
      </rPr>
      <t/>
    </r>
  </si>
  <si>
    <r>
      <t>Huyện Ia Pa</t>
    </r>
    <r>
      <rPr>
        <sz val="12"/>
        <color indexed="8"/>
        <rFont val="Times New Roman"/>
        <family val="1"/>
      </rPr>
      <t/>
    </r>
  </si>
  <si>
    <t>Huyện Kông Chro</t>
  </si>
  <si>
    <t>Huyện Krông Pa</t>
  </si>
  <si>
    <t>Huyện Chư Prông</t>
  </si>
  <si>
    <t>Huyện Chư Păh</t>
  </si>
  <si>
    <t>Ia Mơ Nông</t>
  </si>
  <si>
    <t>Huyện Chư Sê</t>
  </si>
  <si>
    <t>Huyện Chư Pưh</t>
  </si>
  <si>
    <t>Chư Don</t>
  </si>
  <si>
    <t>Huyện Đak Đoa</t>
  </si>
  <si>
    <t>Ia Băng</t>
  </si>
  <si>
    <t>Huyện Đức Cơ</t>
  </si>
  <si>
    <t>Ia Lang</t>
  </si>
  <si>
    <t>Huyện Đak Pơ</t>
  </si>
  <si>
    <t>Huyện Phú Thiện</t>
  </si>
  <si>
    <t>Huyện Ia Grai</t>
  </si>
  <si>
    <t>Huyện Mang Yang</t>
  </si>
  <si>
    <t>Thành phố Pleiku</t>
  </si>
  <si>
    <t>Thị xã An Khê</t>
  </si>
  <si>
    <t>Thị xã Ayun Pa</t>
  </si>
  <si>
    <t>Ia O</t>
  </si>
  <si>
    <t>Hệ số ưu tiên</t>
  </si>
  <si>
    <t>Đăk Hlơ</t>
  </si>
  <si>
    <t>Nghĩa An</t>
  </si>
  <si>
    <t>Xã Đông</t>
  </si>
  <si>
    <t>Đak Smar</t>
  </si>
  <si>
    <t>Tơ Tung</t>
  </si>
  <si>
    <t>Sơn Lang</t>
  </si>
  <si>
    <t>Kông Bờ La</t>
  </si>
  <si>
    <t>Lơ Ku</t>
  </si>
  <si>
    <t>Sơ Pai</t>
  </si>
  <si>
    <t>Kông Lơng Khơng</t>
  </si>
  <si>
    <t>Kon Pne</t>
  </si>
  <si>
    <t>Krong</t>
  </si>
  <si>
    <t>Đak Rong</t>
  </si>
  <si>
    <t>I</t>
  </si>
  <si>
    <t>II</t>
  </si>
  <si>
    <t>Ia Trôk</t>
  </si>
  <si>
    <t>Ia Mrơn</t>
  </si>
  <si>
    <t>Kim Tân</t>
  </si>
  <si>
    <t>Chư Răng</t>
  </si>
  <si>
    <t>Pờ Tó</t>
  </si>
  <si>
    <t>Ia Broai</t>
  </si>
  <si>
    <t>Ia Tul</t>
  </si>
  <si>
    <t>Chư Mố</t>
  </si>
  <si>
    <t>Ia KĐăm</t>
  </si>
  <si>
    <t>III</t>
  </si>
  <si>
    <t>Yang  Nam</t>
  </si>
  <si>
    <t>Kông Yang</t>
  </si>
  <si>
    <t>Xã Đăk Sông</t>
  </si>
  <si>
    <t>Xã An Trung</t>
  </si>
  <si>
    <t>Xã Đăk Kơ Ning</t>
  </si>
  <si>
    <t>Đăk Pơ Pho</t>
  </si>
  <si>
    <t>Xã SRó</t>
  </si>
  <si>
    <t>Chơ Glong</t>
  </si>
  <si>
    <t>Xã Ya Ma</t>
  </si>
  <si>
    <t>Yang Trung</t>
  </si>
  <si>
    <t>Xã Đăk Pling</t>
  </si>
  <si>
    <t>Đăk Tpang</t>
  </si>
  <si>
    <t>Chư Krey</t>
  </si>
  <si>
    <t>IV</t>
  </si>
  <si>
    <t>Phú Cần</t>
  </si>
  <si>
    <t>Chư Ngọc</t>
  </si>
  <si>
    <t>IaMlah</t>
  </si>
  <si>
    <t>Đất Bằng</t>
  </si>
  <si>
    <t>Chư Gu</t>
  </si>
  <si>
    <t>Chư Rcăm</t>
  </si>
  <si>
    <t>Iar Sai</t>
  </si>
  <si>
    <t>Iar Sươm</t>
  </si>
  <si>
    <t>Uar</t>
  </si>
  <si>
    <t>Chư Drăng</t>
  </si>
  <si>
    <t>Iar Mok</t>
  </si>
  <si>
    <t>Iah Dreh</t>
  </si>
  <si>
    <t>Krông Năng</t>
  </si>
  <si>
    <t>V</t>
  </si>
  <si>
    <t>Ia Kly</t>
  </si>
  <si>
    <t xml:space="preserve">Thăng Hưng </t>
  </si>
  <si>
    <t>Bình Giáo</t>
  </si>
  <si>
    <t>Bàu Cạn</t>
  </si>
  <si>
    <t>Ia Phìn</t>
  </si>
  <si>
    <t>Ia Tôr</t>
  </si>
  <si>
    <t>Ia Bang</t>
  </si>
  <si>
    <t>Ia Me</t>
  </si>
  <si>
    <t>Ia Mơr</t>
  </si>
  <si>
    <t>Ia Boòng</t>
  </si>
  <si>
    <t>Ia Vê</t>
  </si>
  <si>
    <t>Ia Drang</t>
  </si>
  <si>
    <t>Ia Puch</t>
  </si>
  <si>
    <t>Ia Pia</t>
  </si>
  <si>
    <t>Ia Ga</t>
  </si>
  <si>
    <t>Ia Lâu</t>
  </si>
  <si>
    <t>Ia Piơr</t>
  </si>
  <si>
    <t>VI</t>
  </si>
  <si>
    <t>Nghĩa Hưng</t>
  </si>
  <si>
    <t>Ia Nhin</t>
  </si>
  <si>
    <t>Ia Ka</t>
  </si>
  <si>
    <t>Nghĩa Hòa</t>
  </si>
  <si>
    <t>Hòa Phú</t>
  </si>
  <si>
    <t>Chư Đang Ya</t>
  </si>
  <si>
    <t>Ia Khươl</t>
  </si>
  <si>
    <t>Ia Phí</t>
  </si>
  <si>
    <t>Hà Tây</t>
  </si>
  <si>
    <t>Đăk Tơ Ver</t>
  </si>
  <si>
    <t>Ia Kreng</t>
  </si>
  <si>
    <t>VII</t>
  </si>
  <si>
    <t>AlBă</t>
  </si>
  <si>
    <t>Ia Blang</t>
  </si>
  <si>
    <t>Ia Glai</t>
  </si>
  <si>
    <t>Ia H'Lốp</t>
  </si>
  <si>
    <t>IaPal</t>
  </si>
  <si>
    <t>Dun</t>
  </si>
  <si>
    <t>Chư Pơng</t>
  </si>
  <si>
    <t>Bờ Ngoong</t>
  </si>
  <si>
    <t>Ia Tiêm</t>
  </si>
  <si>
    <t>Kông Htok</t>
  </si>
  <si>
    <t>Ia Ko</t>
  </si>
  <si>
    <t>BarMaih</t>
  </si>
  <si>
    <t>H'Bông</t>
  </si>
  <si>
    <t>Ayun</t>
  </si>
  <si>
    <t>VIII</t>
  </si>
  <si>
    <t xml:space="preserve">Xã Ia Phang </t>
  </si>
  <si>
    <t xml:space="preserve">Xã Ia Blứ </t>
  </si>
  <si>
    <t>Ia Le</t>
  </si>
  <si>
    <t>Ia Rong</t>
  </si>
  <si>
    <t>Ia Hrú</t>
  </si>
  <si>
    <t>Ia Dreng</t>
  </si>
  <si>
    <t>Ia Hla</t>
  </si>
  <si>
    <t>IX</t>
  </si>
  <si>
    <t>Nam Yang</t>
  </si>
  <si>
    <t>Tân Bình</t>
  </si>
  <si>
    <t>Kdang</t>
  </si>
  <si>
    <t>Hneng</t>
  </si>
  <si>
    <t>Glar</t>
  </si>
  <si>
    <t>ADơk</t>
  </si>
  <si>
    <t>Hà Bầu</t>
  </si>
  <si>
    <t>Hải Yang</t>
  </si>
  <si>
    <t>Hnol</t>
  </si>
  <si>
    <t>Xã Trang</t>
  </si>
  <si>
    <t>Kon Gang</t>
  </si>
  <si>
    <t>Đak Sơmei</t>
  </si>
  <si>
    <t>Đak Krong</t>
  </si>
  <si>
    <t>Ia Pết</t>
  </si>
  <si>
    <t>Hà Đông</t>
  </si>
  <si>
    <t>X</t>
  </si>
  <si>
    <t xml:space="preserve">Ia Dom </t>
  </si>
  <si>
    <t xml:space="preserve">Ia Krêl </t>
  </si>
  <si>
    <t>Ia Kriêng</t>
  </si>
  <si>
    <t>Ia Kla</t>
  </si>
  <si>
    <t>Ia Din</t>
  </si>
  <si>
    <t>Ia Dơk</t>
  </si>
  <si>
    <t>Ia Nan</t>
  </si>
  <si>
    <t>Ia Pnôn</t>
  </si>
  <si>
    <t>XI</t>
  </si>
  <si>
    <t>Hà Tam</t>
  </si>
  <si>
    <t>An Thành</t>
  </si>
  <si>
    <t>Tân An</t>
  </si>
  <si>
    <t>Cư An</t>
  </si>
  <si>
    <t>Phú An</t>
  </si>
  <si>
    <t>Yang Bắc</t>
  </si>
  <si>
    <t>Ya Hội</t>
  </si>
  <si>
    <t>XII</t>
  </si>
  <si>
    <t>Ia Sol</t>
  </si>
  <si>
    <t>Ayun Hạ</t>
  </si>
  <si>
    <t>Ia Peng</t>
  </si>
  <si>
    <t>Ia Piar</t>
  </si>
  <si>
    <t>Ia Ake</t>
  </si>
  <si>
    <t>Chrôh Pơnan</t>
  </si>
  <si>
    <t>Chư Athai</t>
  </si>
  <si>
    <t>Ia Yeng</t>
  </si>
  <si>
    <t>Ia Hiao</t>
  </si>
  <si>
    <t>XIII</t>
  </si>
  <si>
    <t>Ia Sao</t>
  </si>
  <si>
    <t>Ia Dêr</t>
  </si>
  <si>
    <t>Xã Ia Hrung</t>
  </si>
  <si>
    <t>Xã Ia Yok</t>
  </si>
  <si>
    <t>Ia Bă</t>
  </si>
  <si>
    <t>Ia Pếch</t>
  </si>
  <si>
    <t>Xã Ia Chía</t>
  </si>
  <si>
    <t>Xã Ia O</t>
  </si>
  <si>
    <t>Ia Krái</t>
  </si>
  <si>
    <t>Xã Ia Khai</t>
  </si>
  <si>
    <t>Ia Tô</t>
  </si>
  <si>
    <t>Ia Grăng</t>
  </si>
  <si>
    <t>XIV</t>
  </si>
  <si>
    <t xml:space="preserve">Xã H'ra </t>
  </si>
  <si>
    <t xml:space="preserve">Đak Ta Ley </t>
  </si>
  <si>
    <t xml:space="preserve">Đak Jơ Ta </t>
  </si>
  <si>
    <t xml:space="preserve">Ayun </t>
  </si>
  <si>
    <t>Đăk Yă</t>
  </si>
  <si>
    <t>Đăk Djrăng</t>
  </si>
  <si>
    <t>Lơ Pang</t>
  </si>
  <si>
    <t>Kon Thụp</t>
  </si>
  <si>
    <t>Kon Chiêng</t>
  </si>
  <si>
    <t>Đê Ar</t>
  </si>
  <si>
    <t>Đăk Trôi</t>
  </si>
  <si>
    <t>XV</t>
  </si>
  <si>
    <t>An Phú</t>
  </si>
  <si>
    <t>Diên Phú</t>
  </si>
  <si>
    <t>Biển Hồ</t>
  </si>
  <si>
    <t>Trà Đa</t>
  </si>
  <si>
    <t>IaKênh</t>
  </si>
  <si>
    <t>Xã Gào</t>
  </si>
  <si>
    <t>Chư Ă</t>
  </si>
  <si>
    <t xml:space="preserve">Tân Sơn </t>
  </si>
  <si>
    <t>XVI</t>
  </si>
  <si>
    <t xml:space="preserve">Cửu An </t>
  </si>
  <si>
    <t>Thành An</t>
  </si>
  <si>
    <t>Xuân An</t>
  </si>
  <si>
    <t>Song An</t>
  </si>
  <si>
    <t>Tú An</t>
  </si>
  <si>
    <t>XVII</t>
  </si>
  <si>
    <t>Chư Băh</t>
  </si>
  <si>
    <t>Ia Rtô</t>
  </si>
  <si>
    <t xml:space="preserve">Ia Rbol </t>
  </si>
  <si>
    <t xml:space="preserve">Kinh phí cho 1 hệ số </t>
  </si>
  <si>
    <t>8=4*7</t>
  </si>
  <si>
    <t>Tổng điểm</t>
  </si>
  <si>
    <t>Trong đó:</t>
  </si>
  <si>
    <t>Hệ số cho 01 xã</t>
  </si>
  <si>
    <t>4=5*6</t>
  </si>
  <si>
    <t>Địa bàn</t>
  </si>
  <si>
    <t>Toàn tỉnh</t>
  </si>
  <si>
    <t>DỰ KIẾN KẾ HOẠCH VỐN NGÂN SÁCH TRUNG ƯƠNG PHÂN BỔ CHO CÁC XÃ THỰC HIỆN CHƯƠNG TRÌNH MTQG XÂY DỰNG NÔNG THÔN MỚI GIAI ĐOẠN 2022-2025</t>
  </si>
  <si>
    <t>ĐVT: Triệu đồng</t>
  </si>
  <si>
    <t>Hỗ trợ huyện NTM</t>
  </si>
  <si>
    <t>Xã ĐBKK</t>
  </si>
  <si>
    <t>Kế hoạch vốn giai đoạn 2022-2025</t>
  </si>
  <si>
    <t>Huyện NTM</t>
  </si>
  <si>
    <t>Xã NTM</t>
  </si>
  <si>
    <t>Xã NTM nâng cao</t>
  </si>
  <si>
    <t>Xã đạt chuẩn NTM</t>
  </si>
  <si>
    <t>Xã đạt 15-18 tiêu chí</t>
  </si>
  <si>
    <t>Xã đạt dưới 15 tiêu chí</t>
  </si>
  <si>
    <t>Chi tiết địa bàn:</t>
  </si>
  <si>
    <t>Chương trình đầu tư phát triển mạng lưới y tế cơ sở vùng khó khăn sử dụng vốn ODA của ADB</t>
  </si>
  <si>
    <t>Số huyện/xã hỗ trợ</t>
  </si>
  <si>
    <t>18 xã</t>
  </si>
  <si>
    <t>Ghi chú</t>
  </si>
  <si>
    <t>7=8/4</t>
  </si>
  <si>
    <t>XVIII</t>
  </si>
  <si>
    <t>Sở Y tế</t>
  </si>
  <si>
    <t>Hệ số phân bổ</t>
  </si>
  <si>
    <t>Tổng số</t>
  </si>
  <si>
    <t>NSTW</t>
  </si>
  <si>
    <t>NS tỉnh</t>
  </si>
  <si>
    <t>Trong đó</t>
  </si>
  <si>
    <t>Số huyện hỗ trợ</t>
  </si>
  <si>
    <t>Kinh phí hỗ trợ 01 huyện từ NSTW (NSTW 70%)</t>
  </si>
  <si>
    <t>Kinh phí hỗ trợ 01 huyện từ Nguồn NSĐP</t>
  </si>
  <si>
    <t>Kinh phí hỗ trợ huyện NTM từ NSTW (NSTW 70%)</t>
  </si>
  <si>
    <t>Kinh phí hỗ trợ huyện NTM từ Nguồn NSĐP</t>
  </si>
  <si>
    <t>Trong đó chi tiết hỗ trợ cho 01 huyện</t>
  </si>
  <si>
    <t>HỖ TRỢ HUYỆN NÔNG THÔN MỚI GIAI ĐOẠN 2021-2025</t>
  </si>
  <si>
    <t>Kế hoạch vốn giai đoạn 2021-2025</t>
  </si>
  <si>
    <t>Ngân sách Trung ương</t>
  </si>
  <si>
    <t xml:space="preserve">TỔNG KẾ HOẠCH VỐN 03 CHƯƠNG TRÌNH MỤC TIÊU QUỐC GIA </t>
  </si>
  <si>
    <t>Nội dung/địa bàn, đơn vị</t>
  </si>
  <si>
    <t xml:space="preserve">CHƯƠNG TRÌNH MỤC TIÊU QUỐC GIA PHÁT TRIỂN KINH TẾ - XÃ HỘI VÙNG ĐỒNG BÀO DÂN TỘC THIỂU SỐ VÀ MIỀN NÚI </t>
  </si>
  <si>
    <t xml:space="preserve">CHƯƠNG TRÌNH MỤC TIÊU QUỐC GIA XÂY DỰNG NÔNG THÔN MỚI </t>
  </si>
  <si>
    <t xml:space="preserve">CHƯƠNG TRÌNH MỤC TIÊU QUỐC GIA GIẢM NGHÈO BỀN VỮNG </t>
  </si>
  <si>
    <t>Phụ lục 1</t>
  </si>
  <si>
    <t>XSKT</t>
  </si>
  <si>
    <t>Ngân sách tỉnh</t>
  </si>
  <si>
    <t>SDĐ</t>
  </si>
  <si>
    <t>Cân đối NST</t>
  </si>
  <si>
    <t>Sau Điều chỉnh</t>
  </si>
  <si>
    <t>Chưa phân bổ</t>
  </si>
  <si>
    <t>Kế hoạch 2021-2025</t>
  </si>
  <si>
    <t>Kế hoạch 2022</t>
  </si>
  <si>
    <t>Giải trình</t>
  </si>
  <si>
    <t xml:space="preserve">Không phân bổ </t>
  </si>
  <si>
    <t>Điều chỉnh (tăng giảm)</t>
  </si>
  <si>
    <t>Tổng 2022-2023 Ban đầu</t>
  </si>
  <si>
    <t>Tổng 2022-2023 Sau Điều chỉnh</t>
  </si>
  <si>
    <t>Trong đó chưa phân bổ</t>
  </si>
  <si>
    <t>Đối với tiền sdđ năm 2022, Kế hoạch vốn ban đầu là 80 tỷ đồng,  do hụt thu, tỉnh đã thu hồi và bố trí lại năm 2023. Tuy nhiên, đến nay vẫn chưa có cân đối được nguồn sử dụng đất năm 2023 để bố trí.</t>
  </si>
  <si>
    <t>Đối với tiền sdđ năm 2023, Kế hoạch vốn ban đầu là 45 tỷ đồng. Tỉnh đã phân bổ chi tiết cho các cơ quan là 38,403 tỷ đồng (còn 6,597 tỷ chưa phân chi tiết). Do hụt thu tiền SDĐ, tỉnh đã điều chỉnh giảm 10,709 tỷ đồng (bổ sung bằng nguồn cân đối NST là 10,709 tỷ đồng); Đồng thời không giao chi tiết 6,597 tỷ đồng chưa giao chi tiết nữa.
Kế hoạch tiền SDĐ năm 2023 sau điều chỉnh là 27,694 tỷ đồng, đến nay vẫn chưa cân đối được nguồn vốn để phân bổ.</t>
  </si>
  <si>
    <t>KẾ HOẠCH VỐN ĐẦU TƯ PHÁT TRIỂN THỰC HIỆN 03 CHƯƠNG TRÌNH MỤC TIÊU QUỐC GIA GIAI ĐOẠN 2021-2025</t>
  </si>
  <si>
    <t>A</t>
  </si>
  <si>
    <t>Giảm 6,597 tỷ đồng</t>
  </si>
  <si>
    <t>DỰ KIẾN KẾ HOẠCH VỐN ĐẦU TƯ PHÁT TRIỂN THỰC HIỆN 03 CHƯƠNG TRÌNH MỤC TIÊU QUỐC GIA NĂM 2024</t>
  </si>
  <si>
    <t>Nội dung</t>
  </si>
  <si>
    <t>DỰ KIẾN KẾ HOẠCH VỐN NĂM  2024</t>
  </si>
  <si>
    <t>Địa phương</t>
  </si>
  <si>
    <t>KH trung hạn giai đoạn 2021-2025</t>
  </si>
  <si>
    <t>Kế hoạch vốn năm 2021</t>
  </si>
  <si>
    <t>Kế hoạch vốn năm 2022</t>
  </si>
  <si>
    <t>Kiên cố hóa hạ tầng giao thông</t>
  </si>
  <si>
    <t>Kiên cố hóa hạ tầng kênh mương</t>
  </si>
  <si>
    <t>TỔNG SỐ</t>
  </si>
  <si>
    <t>Huyện Kbang</t>
  </si>
  <si>
    <t>TP. Pleiku</t>
  </si>
  <si>
    <t>Đã bố trí đủ KH trung hạn</t>
  </si>
  <si>
    <t>Huyện Ia Pa</t>
  </si>
  <si>
    <r>
      <rPr>
        <b/>
        <i/>
        <sz val="14"/>
        <rFont val="Times New Roman"/>
        <family val="1"/>
      </rPr>
      <t xml:space="preserve">Ghi chú: </t>
    </r>
    <r>
      <rPr>
        <sz val="14"/>
        <rFont val="Times New Roman"/>
        <family val="1"/>
      </rPr>
      <t>Giao UBND các huyện, thị xã, thành phố trên cơ sở định mức hỗ trợ quy định tại Nghị quyết số 280/NQ-HĐND ngày 10/12/2020 của HĐND tỉnh triển khai thực hiện đảm bảo đúng quy định; chịu hoàn toàn trách nhiệm về việc lựa chọn, đề xuất danh mục dự án, đảm bảo đúng đối tượng, hiệu quả và không trùng lắp với các chương trình, dự án khác trên địa bàn.</t>
    </r>
  </si>
  <si>
    <t>DỰ KIẾN KẾ HOẠCH VỐN NGÂN SÁCH TỈNH THỰC HIỆN CHƯƠNG TRÌNH
 KIÊN CỐ HÓA HẠ TẦNG GIAO THÔNG VÀ KÊNH MƯƠNG TRÊN ĐỊA BÀN TỈNH GIA LAI NĂM 2024</t>
  </si>
  <si>
    <t>(Kèm theo văn bản số          /SKHĐT-QLN ngày       /     /2023 của Sở Kế hoạch và Đầu tư)</t>
  </si>
  <si>
    <t>Phụ lục 2</t>
  </si>
  <si>
    <t>Kế hoạch vốn năm 2023</t>
  </si>
  <si>
    <t>Lũy kế vốn đã bố trí đến năm 2023</t>
  </si>
  <si>
    <t>Dự kiến Kế hoạch năm 2024</t>
  </si>
  <si>
    <t>Vốn trong nước</t>
  </si>
  <si>
    <t>Vốn nước ngoài</t>
  </si>
  <si>
    <r>
      <t xml:space="preserve">TÌNH HÌNH THỰC HIỆN VÀ GIẢI NGÂN KẾ HOẠCH VỐN CÁC CHƯƠNG TRÌNH MTQG NĂM 2022, NĂM 2023 VÀ NHU CẦU VỐN NĂM 2024
</t>
    </r>
    <r>
      <rPr>
        <i/>
        <sz val="18"/>
        <rFont val="Times New Roman"/>
        <family val="1"/>
      </rPr>
      <t>(Kèm theo văn bản số          /SKHĐT-QLN ngày       /     /2023 của Sở Kế hoạch và Đầu tư)</t>
    </r>
  </si>
  <si>
    <t>Đơn vị: Triệu đồng</t>
  </si>
  <si>
    <t>Kế hoạch  nguồn vốn giai đoạn 5 năm được cấp có thẩm quyền giao</t>
  </si>
  <si>
    <t>NĂM 2022</t>
  </si>
  <si>
    <t>NĂM 2023</t>
  </si>
  <si>
    <t>NHU CẦU NĂM 2024</t>
  </si>
  <si>
    <t>KẾ HOẠCH NĂM 2022 ĐÃ GIAO</t>
  </si>
  <si>
    <t>NĂM 2022 (giải ngân đến 31/01/2023)</t>
  </si>
  <si>
    <t>NĂM 2022  (giải ngân vốn được kéo dài, ước đến 20/10/2023)</t>
  </si>
  <si>
    <t>NĂM 2022  (giải ngân vốn được kéo dài, ước đến 31/12/2023)</t>
  </si>
  <si>
    <t>KẾ HOẠCH NĂM 2023 ĐÃ GIAO</t>
  </si>
  <si>
    <t>NĂM 2023  (giải ngân tính đến 20/10/2023)</t>
  </si>
  <si>
    <t>NĂM 2023  (giải ngân tính đến 31/01/2024)</t>
  </si>
  <si>
    <t>Tổng cộng</t>
  </si>
  <si>
    <t>NSĐP</t>
  </si>
  <si>
    <t>Trong nước</t>
  </si>
  <si>
    <t>Ngoài nước</t>
  </si>
  <si>
    <t>TỔNG CỘNG</t>
  </si>
  <si>
    <t>CTMTQG PHÁT TRIỂN KTXH VÙNG ĐBDTTS&amp;MN</t>
  </si>
  <si>
    <t>Dự án 1: Giải quyết tình trạng thiếu đất ở, nhà ở, đất sản xuất, nước sinh hoạt</t>
  </si>
  <si>
    <t>Hỗ trợ đất ở</t>
  </si>
  <si>
    <t>Hỗ trợ nhà ở</t>
  </si>
  <si>
    <t>Hỗ trợ đất sản xuất, chuyển đổi nghề</t>
  </si>
  <si>
    <t>Hỗ trợ nước sinh hoạt</t>
  </si>
  <si>
    <t>Dự án 2: Quy hoạch, sắp xếp, bố trí, ổn định dân cư ở những nơi cần thiết</t>
  </si>
  <si>
    <t>Dự án 4: Đầu tư cơ sở hạ tầng thiết yếu, phục vụ sản xuất, đời sống trong vùng đồng bào dân tộc thiểu số và miền núi và các đơn vị sự nghiệp công lập của lĩnh vực dân tộc</t>
  </si>
  <si>
    <t>Tiểu dự án 1: Đầu tư cơ sở hạ tầng thiết yếu, phục vụ sản xuất, đời sống trong vùng đồng bào dân tộc thiểu số và miền núi</t>
  </si>
  <si>
    <t>a)</t>
  </si>
  <si>
    <t xml:space="preserve"> Đầu tư cơ sở hạ tầng thiết yếu vùng đồng bào dân tộc thiểu số và miền núi; ưu tiên đối với các xã đặc biệt khó khăn, thôn đặc biệt khó khăn.</t>
  </si>
  <si>
    <t>b)</t>
  </si>
  <si>
    <t>Đầu tư xây dựng, cải tạo nâng cấp mạng lưới chợ vùng đồng bào dân tộc thiểu số và miền núi.</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</si>
  <si>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</si>
  <si>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</si>
  <si>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Dự án 6: Bảo tồn, phát huy giá trị văn hóa truyền thống tốt đẹp của các dân tộc thiểu số gắn với phát triển du lịch</t>
  </si>
  <si>
    <t>Dự án 7: Chăm sóc sức khỏe Nhân dân, nâng cao thể trạng, tầm vóc người dân tộc thiểu số; phòng chống suy dinh dưỡng trẻ em</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</si>
  <si>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</si>
  <si>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</si>
  <si>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t>
  </si>
  <si>
    <t>B</t>
  </si>
  <si>
    <t>CTMTQG GIẢM NGHÈO BỀN VỮNG</t>
  </si>
  <si>
    <t>Dự án 1: Hỗ trợ đầu tư phát triển hạ tầng kinh tế - xã hội các huyện nghèo, các xã đặc biệt khó khăn vùng bãi ngang, ven biển và hải đảo</t>
  </si>
  <si>
    <t>Tiểu dự án 1: Hỗ trợ đầu tư phát triển hạ tầng kinh tế - xã hội các huyện nghèo, xã đặc biệt khó khăn vùng bãi ngang, ven biển và hải đảo</t>
  </si>
  <si>
    <t>Dự án 4: Phát triển giáo dục nghề nghiệp, việc làm bền vững</t>
  </si>
  <si>
    <t>Tiểu dự án 1: Phát triển giáo dục nghề nghiệp vùng nghèo, vùng khó khăn</t>
  </si>
  <si>
    <t>Tiểu dự án 3: Hỗ trợ việc làm bền vững</t>
  </si>
  <si>
    <t>…</t>
  </si>
  <si>
    <t>C</t>
  </si>
  <si>
    <t>CTMTQG XÂY DỰNG NÔNG THÔN MỚI</t>
  </si>
  <si>
    <t>*</t>
  </si>
  <si>
    <t>Phân theo nội dung thành phần số 02 tại Quyết định số 263/QĐ-TTg</t>
  </si>
  <si>
    <t>Nội dung thành phần số 02: Phát triển hạ tầng kinh tế - xã hội, cơ bản đồng bộ, hiện đại, đảm bảo kết nối nông thôn - đô thị và kết nối các vùng miền</t>
  </si>
  <si>
    <t>Nội dung 01: Tiếp tục hoàn thiện và nâng cao hệ thống hạ tầng giao thông trên địa bàn xã, hạ tầng giao thông kết nối liên xã, liên huyện</t>
  </si>
  <si>
    <t>Nội dung 02: Hoàn thiện và nâng cao chất lượng hệ thống thủy lợi và phòng chống thiên tai cấp xã, huyện, đảm bảo bền vững và thích ứng với biến đổi khí hậu</t>
  </si>
  <si>
    <t>Nội dung 03: Cải tạo và nâng cấp hệ thống lưới điện nông thôn theo hướng an toàn, tin cậy, ổn định và đảm bảo mỹ quan</t>
  </si>
  <si>
    <t>Nội dung 04: Tiếp tục xây dựng, hoàn chỉnh các công trình cấp xã, cấp huyện đối với các trường mầm non, trường TH, trường THCS, trường THPT hoặc trường PT có nhiều cấp học, trung tâm GDNN - GDTX</t>
  </si>
  <si>
    <t>Nội dung 05: Xây dựng và hoàn thiện hệ thống cơ sở vật chất văn hóa thể thao cấp xã, thôn, các trung tâm văn hóa - thể thao huyện; tu bổ, tôn tạo các di sản văn hóa gắn với phát triển du lịch nông thôn</t>
  </si>
  <si>
    <t>Nội dung 06: Đầu tư xây dựng hệ thống cơ sở hạ tầng thương mại nông thôn, chợ ATTP cấp xã; các chợ TT, chợ ĐM, TT thu mua - cung ứng nông sản an toàn cấp huyện; trung tâm KTNN; hệ thống TT cung ứng nông sản hiện đại</t>
  </si>
  <si>
    <t>Nội dung 07: Tập trung đầu tư cơ sở hạ tầng đồng bộ các vùng nguyên liệu tập trung gắn với liên kết chuỗi giá trị, cơ sở hạ tầng các cụm làng nghề, ngành nghề nông thôn</t>
  </si>
  <si>
    <t>Nội dung 08: Tiếp tục xây dựng, cải tạo và nâng cấp cơ sở hạ tầng, trang thiết bị cho các trạm y tế xã, trung tâm y tế huyện</t>
  </si>
  <si>
    <t>Nội dung 09: Phát triển, hoàn thiện hệ thống cơ sở hạ tầng số, chuyển đổi số trong nông nghiệp, nông thôn</t>
  </si>
  <si>
    <t>Nội dung 10: Xây dựng, hoàn thiện các công trình cấp nước sinh hoạt tập trung, đảm bảo chất lượng đạt chuẩn theo quy định</t>
  </si>
  <si>
    <t>Nội dung 11: Tập trung XD CSHT bảo vệ MTNT; thu hút các DN đầu tư các khu xử lý CTTT quy mô liên huyện, liên tỉnh; đầu tư HT các ĐTK, trung chuyển CTR sinh hoạt…</t>
  </si>
  <si>
    <t>CSHT khác</t>
  </si>
  <si>
    <t>**</t>
  </si>
  <si>
    <t>Phân theo nguyên tắc, mục tiêu phân bổ vốn</t>
  </si>
  <si>
    <t>Phân bổ vốn theo nguyên tắc, tiêu chí tại Nghị quyết số 20/2022/NQ-HĐND ngày 08/7/2022</t>
  </si>
  <si>
    <t>Huyện…</t>
  </si>
  <si>
    <t>Xã…</t>
  </si>
  <si>
    <t>Hỗ trợ huyện phấn đấu đạt chuẩn nông thôn mới</t>
  </si>
  <si>
    <t>Đầu tư Chương trình OCOP</t>
  </si>
  <si>
    <t>Đầu tư trung tâm nông sản an toàn cấp huyện</t>
  </si>
  <si>
    <t>Hỗ trợ xã đạt chuẩn nông thôn mới nâng cao</t>
  </si>
  <si>
    <t>Hỗ trợ hợp tác xã theo Quyết định 1804/QĐ-TTg</t>
  </si>
  <si>
    <t>Hợp tác xã…</t>
  </si>
  <si>
    <t>Đầu tư dự án thuộc Chương trình đầu tư phát triển mạng lưới y tế cơ sở vùng khó khăn tỉnh Gia Lai</t>
  </si>
  <si>
    <t>PHỤ LỤC 1.1</t>
  </si>
  <si>
    <t>KH vốn còn lại năm 2025</t>
  </si>
  <si>
    <t>Bố trí đủ KH trung hạn trong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</si>
</sst>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 _€_-;\-* #,##0.00\ _€_-;_-* &quot;-&quot;??\ _€_-;_-@_-"/>
    <numFmt numFmtId="165" formatCode="_(* #,##0.0_);_(* \(#,##0.0\);_(* &quot;-&quot;??_);_(@_)"/>
    <numFmt numFmtId="166" formatCode="_(* #,##0_);_(* \(#,##0\);_(* &quot;-&quot;??_);_(@_)"/>
    <numFmt numFmtId="167" formatCode="_(* #,##0.0_);_(* \(#,##0.0\);_(* &quot;-&quot;?_);_(@_)"/>
    <numFmt numFmtId="168" formatCode="_(* #,##0.000_);_(* \(#,##0.000\);_(* &quot;-&quot;??_);_(@_)"/>
  </numFmts>
  <fonts count="50" x14ac:knownFonts="1">
    <font>
      <sz val="11"/>
      <color theme="1"/>
      <name val="Calibri"/>
      <family val="2"/>
      <scheme val="minor"/>
    </font>
    <font>
      <sz val="13"/>
      <color theme="1"/>
      <name val="Times New Roman"/>
      <family val="2"/>
    </font>
    <font>
      <sz val="11"/>
      <color theme="1"/>
      <name val="Calibri"/>
      <family val="2"/>
      <scheme val="minor"/>
    </font>
    <font>
      <b/>
      <sz val="12"/>
      <color theme="1"/>
      <name val="Times New Roman"/>
      <family val="1"/>
      <charset val="163"/>
    </font>
    <font>
      <sz val="12"/>
      <color indexed="8"/>
      <name val="Times New Roman"/>
      <family val="1"/>
    </font>
    <font>
      <sz val="12"/>
      <name val="Times New Roman"/>
      <family val="1"/>
    </font>
    <font>
      <sz val="12"/>
      <name val=".VnTime"/>
      <family val="2"/>
    </font>
    <font>
      <sz val="12"/>
      <name val="Times New Roman"/>
      <family val="1"/>
      <charset val="163"/>
    </font>
    <font>
      <b/>
      <sz val="12"/>
      <name val="Times New Roman"/>
      <family val="1"/>
      <charset val="163"/>
    </font>
    <font>
      <sz val="12"/>
      <color indexed="8"/>
      <name val="Times New Roman"/>
      <family val="1"/>
      <charset val="163"/>
    </font>
    <font>
      <sz val="12"/>
      <color theme="1"/>
      <name val="Times New Roman"/>
      <family val="1"/>
      <charset val="163"/>
    </font>
    <font>
      <b/>
      <sz val="12"/>
      <name val="Times New Roman"/>
      <family val="1"/>
    </font>
    <font>
      <b/>
      <sz val="12"/>
      <color theme="1"/>
      <name val="Times New Roman"/>
      <family val="1"/>
    </font>
    <font>
      <i/>
      <sz val="12"/>
      <color theme="1"/>
      <name val="Times New Roman"/>
      <family val="1"/>
    </font>
    <font>
      <b/>
      <i/>
      <sz val="12"/>
      <color theme="1"/>
      <name val="Times New Roman"/>
      <family val="1"/>
    </font>
    <font>
      <b/>
      <i/>
      <sz val="12"/>
      <name val="Times New Roman"/>
      <family val="1"/>
    </font>
    <font>
      <i/>
      <sz val="12"/>
      <name val="Times New Roman"/>
      <family val="1"/>
    </font>
    <font>
      <i/>
      <sz val="12"/>
      <color theme="1"/>
      <name val="Times New Roman"/>
      <family val="1"/>
      <charset val="163"/>
    </font>
    <font>
      <i/>
      <sz val="12"/>
      <name val="Times New Roman"/>
      <family val="1"/>
      <charset val="163"/>
    </font>
    <font>
      <b/>
      <i/>
      <sz val="12"/>
      <name val="Times New Roman"/>
      <family val="1"/>
      <charset val="163"/>
    </font>
    <font>
      <b/>
      <i/>
      <sz val="12"/>
      <color theme="1"/>
      <name val="Times New Roman"/>
      <family val="1"/>
      <charset val="163"/>
    </font>
    <font>
      <b/>
      <i/>
      <sz val="12"/>
      <color indexed="8"/>
      <name val="Times New Roman"/>
      <family val="1"/>
    </font>
    <font>
      <sz val="12"/>
      <color rgb="FFFF0000"/>
      <name val="Times New Roman"/>
      <family val="1"/>
      <charset val="163"/>
    </font>
    <font>
      <sz val="14"/>
      <name val=".VnTime"/>
      <family val="2"/>
    </font>
    <font>
      <sz val="14"/>
      <name val=".VnTime"/>
      <family val="2"/>
    </font>
    <font>
      <sz val="11"/>
      <color indexed="8"/>
      <name val="Calibri"/>
      <family val="2"/>
      <charset val="1"/>
    </font>
    <font>
      <sz val="11"/>
      <color indexed="10"/>
      <name val="Calibri"/>
      <family val="2"/>
    </font>
    <font>
      <i/>
      <sz val="16"/>
      <name val="Times New Roman"/>
      <family val="1"/>
    </font>
    <font>
      <b/>
      <sz val="16"/>
      <name val="Times New Roman"/>
      <family val="1"/>
    </font>
    <font>
      <b/>
      <sz val="13"/>
      <name val="Times New Roman"/>
      <family val="1"/>
    </font>
    <font>
      <sz val="13"/>
      <name val="Times New Roman"/>
      <family val="1"/>
    </font>
    <font>
      <i/>
      <sz val="14"/>
      <name val="Times New Roman"/>
      <family val="1"/>
    </font>
    <font>
      <b/>
      <sz val="14"/>
      <name val="Times New Roman"/>
      <family val="1"/>
    </font>
    <font>
      <b/>
      <sz val="14"/>
      <color theme="1"/>
      <name val="Times New Roman"/>
      <family val="1"/>
    </font>
    <font>
      <b/>
      <sz val="13"/>
      <color theme="1"/>
      <name val="Times New Roman"/>
      <family val="1"/>
    </font>
    <font>
      <sz val="10"/>
      <name val="Arial"/>
      <family val="2"/>
    </font>
    <font>
      <sz val="14"/>
      <name val="Times New Roman"/>
      <family val="1"/>
    </font>
    <font>
      <sz val="10"/>
      <name val="Arial"/>
      <family val="2"/>
      <charset val="163"/>
    </font>
    <font>
      <sz val="14"/>
      <color theme="1"/>
      <name val="Times New Roman"/>
      <family val="1"/>
    </font>
    <font>
      <b/>
      <i/>
      <sz val="14"/>
      <name val="Times New Roman"/>
      <family val="1"/>
    </font>
    <font>
      <sz val="10"/>
      <name val="Arial"/>
    </font>
    <font>
      <b/>
      <sz val="18"/>
      <name val="Times New Roman"/>
      <family val="1"/>
    </font>
    <font>
      <i/>
      <sz val="18"/>
      <name val="Times New Roman"/>
      <family val="1"/>
    </font>
    <font>
      <sz val="18"/>
      <name val="Times New Roman"/>
      <family val="1"/>
    </font>
    <font>
      <b/>
      <sz val="10"/>
      <name val="Times New Roman"/>
      <family val="1"/>
    </font>
    <font>
      <sz val="10"/>
      <name val="Times New Roman"/>
      <family val="1"/>
    </font>
    <font>
      <sz val="11"/>
      <color indexed="8"/>
      <name val="Calibri"/>
      <family val="2"/>
    </font>
    <font>
      <sz val="10"/>
      <color rgb="FFFF0000"/>
      <name val="Times New Roman"/>
      <family val="1"/>
    </font>
    <font>
      <b/>
      <sz val="10"/>
      <color rgb="FFFF0000"/>
      <name val="Times New Roman"/>
      <family val="1"/>
    </font>
    <font>
      <sz val="10"/>
      <color indexed="8"/>
      <name val="Times New Roman"/>
      <family val="1"/>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4">
    <xf numFmtId="0" fontId="0" fillId="0" borderId="0"/>
    <xf numFmtId="0" fontId="2" fillId="0" borderId="0"/>
    <xf numFmtId="0" fontId="5" fillId="0" borderId="0"/>
    <xf numFmtId="0" fontId="6" fillId="0" borderId="0"/>
    <xf numFmtId="0" fontId="7" fillId="0" borderId="0"/>
    <xf numFmtId="43" fontId="2" fillId="0" borderId="0" applyFont="0" applyFill="0" applyBorder="0" applyAlignment="0" applyProtection="0"/>
    <xf numFmtId="0" fontId="23" fillId="0" borderId="0"/>
    <xf numFmtId="164" fontId="23" fillId="0" borderId="0" applyFont="0" applyFill="0" applyBorder="0" applyAlignment="0" applyProtection="0"/>
    <xf numFmtId="164" fontId="24" fillId="0" borderId="0" applyFont="0" applyFill="0" applyBorder="0" applyAlignment="0" applyProtection="0"/>
    <xf numFmtId="0" fontId="25" fillId="0" borderId="0"/>
    <xf numFmtId="0" fontId="24" fillId="0" borderId="0"/>
    <xf numFmtId="0" fontId="26" fillId="0" borderId="0" applyNumberFormat="0" applyFill="0" applyBorder="0" applyAlignment="0" applyProtection="0"/>
    <xf numFmtId="164" fontId="23" fillId="0" borderId="0" applyFont="0" applyFill="0" applyBorder="0" applyAlignment="0" applyProtection="0"/>
    <xf numFmtId="0" fontId="23" fillId="0" borderId="0"/>
    <xf numFmtId="0" fontId="1" fillId="0" borderId="0"/>
    <xf numFmtId="0" fontId="35" fillId="0" borderId="0"/>
    <xf numFmtId="43" fontId="1" fillId="0" borderId="0" applyFont="0" applyFill="0" applyBorder="0" applyAlignment="0" applyProtection="0"/>
    <xf numFmtId="0" fontId="37" fillId="0" borderId="0"/>
    <xf numFmtId="0" fontId="40" fillId="0" borderId="0"/>
    <xf numFmtId="0" fontId="35" fillId="0" borderId="0"/>
    <xf numFmtId="43" fontId="35" fillId="0" borderId="0" applyFont="0" applyFill="0" applyBorder="0" applyAlignment="0" applyProtection="0"/>
    <xf numFmtId="0" fontId="46" fillId="0" borderId="0"/>
    <xf numFmtId="43" fontId="35" fillId="0" borderId="0" applyFont="0" applyFill="0" applyBorder="0" applyAlignment="0" applyProtection="0"/>
    <xf numFmtId="43" fontId="40" fillId="0" borderId="0" applyFont="0" applyFill="0" applyBorder="0" applyAlignment="0" applyProtection="0"/>
  </cellStyleXfs>
  <cellXfs count="309">
    <xf numFmtId="0" fontId="0" fillId="0" borderId="0" xfId="0"/>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left" vertical="center" wrapText="1"/>
    </xf>
    <xf numFmtId="0" fontId="7" fillId="0" borderId="1"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1" xfId="2"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xf>
    <xf numFmtId="0" fontId="10" fillId="0" borderId="1" xfId="3" applyFont="1" applyFill="1" applyBorder="1" applyAlignment="1">
      <alignment vertical="center" wrapText="1"/>
    </xf>
    <xf numFmtId="0" fontId="7" fillId="0" borderId="1" xfId="3" applyFont="1" applyFill="1" applyBorder="1" applyAlignment="1">
      <alignment vertical="center" wrapText="1"/>
    </xf>
    <xf numFmtId="0" fontId="7" fillId="0" borderId="1" xfId="4" applyFont="1" applyFill="1" applyBorder="1" applyAlignment="1">
      <alignment horizontal="center" vertical="center" wrapText="1"/>
    </xf>
    <xf numFmtId="0" fontId="10" fillId="0" borderId="0" xfId="0" applyFont="1" applyAlignment="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vertical="center"/>
    </xf>
    <xf numFmtId="0" fontId="12" fillId="2" borderId="0" xfId="0" applyFont="1" applyFill="1" applyAlignment="1">
      <alignment vertical="center"/>
    </xf>
    <xf numFmtId="165" fontId="12" fillId="2" borderId="1" xfId="0" applyNumberFormat="1" applyFont="1" applyFill="1" applyBorder="1" applyAlignment="1">
      <alignment horizontal="right" vertical="center" wrapText="1"/>
    </xf>
    <xf numFmtId="4" fontId="10" fillId="0" borderId="0" xfId="0" applyNumberFormat="1" applyFont="1" applyAlignment="1">
      <alignment vertical="center"/>
    </xf>
    <xf numFmtId="165" fontId="14" fillId="0" borderId="1" xfId="0" applyNumberFormat="1" applyFont="1" applyFill="1" applyBorder="1" applyAlignment="1">
      <alignment horizontal="right" vertical="center" wrapText="1"/>
    </xf>
    <xf numFmtId="0" fontId="14" fillId="0" borderId="0" xfId="0" applyFont="1" applyAlignment="1">
      <alignment vertical="center"/>
    </xf>
    <xf numFmtId="0" fontId="15" fillId="0" borderId="1" xfId="0" applyFont="1" applyFill="1" applyBorder="1" applyAlignment="1">
      <alignment horizontal="center" vertical="center"/>
    </xf>
    <xf numFmtId="0" fontId="15" fillId="0" borderId="1" xfId="3" applyFont="1" applyFill="1" applyBorder="1" applyAlignment="1">
      <alignment vertical="center" wrapText="1"/>
    </xf>
    <xf numFmtId="0" fontId="15" fillId="0" borderId="1" xfId="1" applyFont="1" applyFill="1" applyBorder="1" applyAlignment="1">
      <alignment horizontal="center" vertical="center"/>
    </xf>
    <xf numFmtId="43" fontId="10" fillId="0" borderId="0" xfId="5" applyFont="1" applyAlignment="1">
      <alignment vertical="center"/>
    </xf>
    <xf numFmtId="167" fontId="10" fillId="0" borderId="0" xfId="0" applyNumberFormat="1" applyFont="1" applyAlignment="1">
      <alignmen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0" xfId="0" applyFont="1" applyFill="1" applyAlignment="1">
      <alignment vertical="center"/>
    </xf>
    <xf numFmtId="0" fontId="14" fillId="0" borderId="1" xfId="0" applyFont="1" applyFill="1" applyBorder="1" applyAlignment="1">
      <alignment vertical="center"/>
    </xf>
    <xf numFmtId="0" fontId="16" fillId="0" borderId="1" xfId="1" applyFont="1" applyFill="1" applyBorder="1" applyAlignment="1">
      <alignment horizontal="left" vertical="center" wrapText="1"/>
    </xf>
    <xf numFmtId="0" fontId="11" fillId="2" borderId="1" xfId="0" applyFont="1" applyFill="1" applyBorder="1" applyAlignment="1">
      <alignment horizontal="right" vertical="center" wrapText="1"/>
    </xf>
    <xf numFmtId="0" fontId="15" fillId="0" borderId="1" xfId="0" applyFont="1" applyFill="1" applyBorder="1" applyAlignment="1">
      <alignment horizontal="right" vertical="center"/>
    </xf>
    <xf numFmtId="0" fontId="15" fillId="0" borderId="1" xfId="1" applyFont="1" applyFill="1" applyBorder="1" applyAlignment="1">
      <alignment horizontal="right" vertical="center" wrapText="1"/>
    </xf>
    <xf numFmtId="0" fontId="3" fillId="0" borderId="1" xfId="0" applyFont="1" applyBorder="1" applyAlignment="1">
      <alignment horizontal="center" vertical="center" wrapText="1"/>
    </xf>
    <xf numFmtId="0" fontId="10" fillId="0" borderId="0"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3" fontId="10" fillId="0" borderId="1" xfId="0" applyNumberFormat="1" applyFont="1" applyFill="1" applyBorder="1" applyAlignment="1">
      <alignment horizontal="right" vertical="center"/>
    </xf>
    <xf numFmtId="165" fontId="3" fillId="0" borderId="1" xfId="0" applyNumberFormat="1" applyFont="1" applyFill="1" applyBorder="1" applyAlignment="1">
      <alignment horizontal="right" vertical="center" wrapText="1"/>
    </xf>
    <xf numFmtId="167" fontId="3" fillId="0" borderId="0" xfId="0" applyNumberFormat="1" applyFont="1" applyAlignment="1">
      <alignment vertical="center"/>
    </xf>
    <xf numFmtId="0" fontId="18" fillId="0" borderId="1" xfId="0" applyFont="1" applyFill="1" applyBorder="1" applyAlignment="1">
      <alignment horizontal="left" vertical="center" wrapText="1"/>
    </xf>
    <xf numFmtId="0" fontId="18" fillId="0" borderId="1" xfId="3" applyFont="1" applyFill="1" applyBorder="1" applyAlignment="1">
      <alignment vertical="center" wrapText="1"/>
    </xf>
    <xf numFmtId="0" fontId="17" fillId="0" borderId="1" xfId="0" applyFont="1" applyFill="1" applyBorder="1" applyAlignment="1">
      <alignment vertical="center"/>
    </xf>
    <xf numFmtId="0" fontId="18" fillId="0" borderId="1" xfId="1" applyFont="1" applyFill="1" applyBorder="1" applyAlignment="1">
      <alignment horizontal="left" vertical="center" wrapText="1"/>
    </xf>
    <xf numFmtId="0" fontId="19" fillId="0" borderId="1" xfId="1"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166" fontId="10" fillId="2" borderId="1" xfId="5" applyNumberFormat="1" applyFont="1" applyFill="1" applyBorder="1" applyAlignment="1">
      <alignment horizontal="right" vertical="center" wrapText="1"/>
    </xf>
    <xf numFmtId="165" fontId="3" fillId="2" borderId="1" xfId="5" applyNumberFormat="1" applyFont="1" applyFill="1" applyBorder="1" applyAlignment="1">
      <alignment horizontal="right" vertical="center" wrapText="1"/>
    </xf>
    <xf numFmtId="165" fontId="3" fillId="2" borderId="1" xfId="0" applyNumberFormat="1" applyFont="1" applyFill="1" applyBorder="1" applyAlignment="1">
      <alignment horizontal="right" vertical="center" wrapText="1"/>
    </xf>
    <xf numFmtId="0" fontId="3" fillId="2" borderId="0" xfId="0" applyFont="1" applyFill="1" applyAlignment="1">
      <alignment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1" xfId="3" applyFont="1" applyFill="1" applyBorder="1" applyAlignment="1">
      <alignment horizontal="right" vertical="center" wrapText="1"/>
    </xf>
    <xf numFmtId="165" fontId="20" fillId="0" borderId="1" xfId="5" applyNumberFormat="1" applyFont="1" applyFill="1" applyBorder="1" applyAlignment="1">
      <alignment horizontal="right" vertical="center" wrapText="1"/>
    </xf>
    <xf numFmtId="165" fontId="20" fillId="0" borderId="1" xfId="0" applyNumberFormat="1" applyFont="1" applyFill="1" applyBorder="1" applyAlignment="1">
      <alignment horizontal="right" vertical="center" wrapText="1"/>
    </xf>
    <xf numFmtId="0" fontId="20" fillId="0" borderId="0" xfId="0" applyFont="1" applyFill="1" applyAlignment="1">
      <alignment vertical="center"/>
    </xf>
    <xf numFmtId="0" fontId="10" fillId="0" borderId="1" xfId="3" applyFont="1" applyFill="1" applyBorder="1" applyAlignment="1">
      <alignment horizontal="right" vertical="center" wrapText="1"/>
    </xf>
    <xf numFmtId="165" fontId="10" fillId="0" borderId="1" xfId="0" applyNumberFormat="1" applyFont="1" applyFill="1" applyBorder="1" applyAlignment="1">
      <alignment horizontal="right" vertical="center" wrapText="1"/>
    </xf>
    <xf numFmtId="165" fontId="10" fillId="0" borderId="1" xfId="5" applyNumberFormat="1" applyFont="1" applyFill="1" applyBorder="1" applyAlignment="1">
      <alignment horizontal="right" vertical="center" wrapText="1"/>
    </xf>
    <xf numFmtId="0" fontId="7" fillId="0" borderId="1" xfId="3" applyFont="1" applyFill="1" applyBorder="1" applyAlignment="1">
      <alignment horizontal="right" vertical="center" wrapText="1"/>
    </xf>
    <xf numFmtId="0" fontId="19" fillId="0" borderId="1" xfId="0" applyFont="1" applyFill="1" applyBorder="1" applyAlignment="1">
      <alignment horizontal="center" vertical="center"/>
    </xf>
    <xf numFmtId="0" fontId="19" fillId="0" borderId="1" xfId="3" applyFont="1" applyFill="1" applyBorder="1" applyAlignment="1">
      <alignment vertical="center" wrapText="1"/>
    </xf>
    <xf numFmtId="0" fontId="20" fillId="0" borderId="0" xfId="0" applyFont="1" applyAlignment="1">
      <alignment vertical="center"/>
    </xf>
    <xf numFmtId="0" fontId="10" fillId="0" borderId="1" xfId="0" applyFont="1" applyFill="1" applyBorder="1" applyAlignment="1">
      <alignment vertical="center"/>
    </xf>
    <xf numFmtId="0" fontId="10" fillId="0" borderId="1" xfId="0" applyFont="1" applyFill="1" applyBorder="1" applyAlignment="1">
      <alignment horizontal="right" vertical="center"/>
    </xf>
    <xf numFmtId="0" fontId="20" fillId="0" borderId="1" xfId="0" applyFont="1" applyFill="1" applyBorder="1" applyAlignment="1">
      <alignment vertical="center"/>
    </xf>
    <xf numFmtId="0" fontId="17" fillId="0" borderId="1" xfId="0" applyFont="1" applyFill="1" applyBorder="1" applyAlignment="1">
      <alignment horizontal="right" vertical="center"/>
    </xf>
    <xf numFmtId="165" fontId="19" fillId="0" borderId="1" xfId="0" applyNumberFormat="1" applyFont="1" applyFill="1" applyBorder="1" applyAlignment="1">
      <alignment horizontal="right" vertical="center" wrapText="1"/>
    </xf>
    <xf numFmtId="165" fontId="19" fillId="0" borderId="1" xfId="5" applyNumberFormat="1" applyFont="1" applyFill="1" applyBorder="1" applyAlignment="1">
      <alignment horizontal="right" vertical="center" wrapText="1"/>
    </xf>
    <xf numFmtId="0" fontId="19" fillId="0" borderId="0" xfId="0" applyFont="1" applyAlignment="1">
      <alignmen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3" fillId="0" borderId="0" xfId="0" applyFont="1" applyFill="1" applyAlignment="1">
      <alignment vertical="center"/>
    </xf>
    <xf numFmtId="0" fontId="7" fillId="0" borderId="1" xfId="0" applyFont="1" applyFill="1" applyBorder="1" applyAlignment="1">
      <alignment horizontal="right" vertical="center"/>
    </xf>
    <xf numFmtId="0" fontId="18" fillId="0" borderId="1" xfId="0" applyFont="1" applyFill="1" applyBorder="1" applyAlignment="1">
      <alignment horizontal="right" vertical="center"/>
    </xf>
    <xf numFmtId="0" fontId="9" fillId="0" borderId="1" xfId="0" applyFont="1" applyFill="1" applyBorder="1" applyAlignment="1">
      <alignment horizontal="right" vertical="center"/>
    </xf>
    <xf numFmtId="0" fontId="7" fillId="2" borderId="1" xfId="0" applyFont="1" applyFill="1" applyBorder="1" applyAlignment="1">
      <alignment horizontal="right" vertical="center" wrapText="1"/>
    </xf>
    <xf numFmtId="0" fontId="7" fillId="0" borderId="1" xfId="1" applyFont="1" applyFill="1" applyBorder="1" applyAlignment="1">
      <alignment horizontal="center" vertical="center"/>
    </xf>
    <xf numFmtId="0" fontId="7" fillId="0" borderId="1" xfId="1" applyFont="1" applyFill="1" applyBorder="1" applyAlignment="1">
      <alignment horizontal="left" vertical="center" wrapText="1"/>
    </xf>
    <xf numFmtId="0" fontId="7" fillId="0" borderId="1" xfId="1" applyFont="1" applyFill="1" applyBorder="1" applyAlignment="1">
      <alignment horizontal="right" vertical="center" wrapText="1"/>
    </xf>
    <xf numFmtId="0" fontId="19" fillId="0" borderId="1" xfId="1" applyFont="1" applyFill="1" applyBorder="1" applyAlignment="1">
      <alignment horizontal="center" vertical="center"/>
    </xf>
    <xf numFmtId="0" fontId="18" fillId="0" borderId="1" xfId="1" applyFont="1" applyFill="1" applyBorder="1" applyAlignment="1">
      <alignment horizontal="right" vertical="center" wrapText="1"/>
    </xf>
    <xf numFmtId="0" fontId="8" fillId="2" borderId="1" xfId="0" applyFont="1" applyFill="1" applyBorder="1" applyAlignment="1">
      <alignment horizontal="right" vertical="center" wrapText="1"/>
    </xf>
    <xf numFmtId="0" fontId="7" fillId="0" borderId="1" xfId="2" applyNumberFormat="1" applyFont="1" applyFill="1" applyBorder="1" applyAlignment="1">
      <alignment horizontal="left" vertical="center"/>
    </xf>
    <xf numFmtId="0" fontId="7" fillId="0" borderId="1" xfId="2" applyNumberFormat="1" applyFont="1" applyFill="1" applyBorder="1" applyAlignment="1">
      <alignment horizontal="right" vertical="center"/>
    </xf>
    <xf numFmtId="9" fontId="7" fillId="0" borderId="1" xfId="0" applyNumberFormat="1" applyFont="1" applyFill="1" applyBorder="1" applyAlignment="1">
      <alignment horizontal="right" vertical="center" wrapText="1"/>
    </xf>
    <xf numFmtId="0" fontId="7" fillId="0" borderId="1" xfId="2" applyFont="1" applyFill="1" applyBorder="1" applyAlignment="1">
      <alignment horizontal="left" vertical="center" wrapText="1"/>
    </xf>
    <xf numFmtId="0" fontId="7" fillId="0" borderId="1" xfId="2" applyFont="1" applyFill="1" applyBorder="1" applyAlignment="1">
      <alignment horizontal="right" vertical="center" wrapText="1"/>
    </xf>
    <xf numFmtId="0" fontId="9" fillId="0" borderId="1" xfId="2" applyFont="1" applyFill="1" applyBorder="1" applyAlignment="1">
      <alignment horizontal="righ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right" vertical="center" wrapText="1"/>
    </xf>
    <xf numFmtId="0" fontId="9"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right" vertical="center" wrapText="1"/>
    </xf>
    <xf numFmtId="0" fontId="7" fillId="0" borderId="1" xfId="4" applyFont="1" applyFill="1" applyBorder="1" applyAlignment="1">
      <alignment horizontal="left" vertical="center" wrapText="1"/>
    </xf>
    <xf numFmtId="0" fontId="7" fillId="0" borderId="1" xfId="4" applyFont="1" applyFill="1" applyBorder="1" applyAlignment="1">
      <alignment horizontal="right" vertical="center" wrapText="1"/>
    </xf>
    <xf numFmtId="0" fontId="15" fillId="0" borderId="1" xfId="0" applyFont="1" applyFill="1" applyBorder="1" applyAlignment="1">
      <alignment horizontal="right" vertical="center" wrapText="1"/>
    </xf>
    <xf numFmtId="0" fontId="16" fillId="0" borderId="1" xfId="0" applyFont="1" applyFill="1" applyBorder="1" applyAlignment="1">
      <alignment horizontal="right" vertical="center" wrapText="1"/>
    </xf>
    <xf numFmtId="0" fontId="15" fillId="0" borderId="1" xfId="2" applyNumberFormat="1" applyFont="1" applyFill="1" applyBorder="1" applyAlignment="1">
      <alignment horizontal="right" vertical="center"/>
    </xf>
    <xf numFmtId="0" fontId="15" fillId="0" borderId="1" xfId="2" applyFont="1" applyFill="1" applyBorder="1" applyAlignment="1">
      <alignment horizontal="center" vertical="center"/>
    </xf>
    <xf numFmtId="0" fontId="21" fillId="0" borderId="1" xfId="2" applyFont="1" applyFill="1" applyBorder="1" applyAlignment="1">
      <alignment horizontal="righ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right" vertical="center" wrapText="1"/>
    </xf>
    <xf numFmtId="3" fontId="13" fillId="0" borderId="1" xfId="0" applyNumberFormat="1" applyFont="1" applyFill="1" applyBorder="1" applyAlignment="1">
      <alignment horizontal="right" vertical="center"/>
    </xf>
    <xf numFmtId="165" fontId="13" fillId="0" borderId="1" xfId="0" applyNumberFormat="1" applyFont="1" applyFill="1" applyBorder="1" applyAlignment="1">
      <alignment horizontal="right" vertical="center" wrapText="1"/>
    </xf>
    <xf numFmtId="167" fontId="14" fillId="0" borderId="0" xfId="0" applyNumberFormat="1" applyFont="1" applyAlignment="1">
      <alignment vertical="center"/>
    </xf>
    <xf numFmtId="43" fontId="10" fillId="0" borderId="0" xfId="0" applyNumberFormat="1" applyFont="1" applyAlignment="1">
      <alignment vertical="center"/>
    </xf>
    <xf numFmtId="3" fontId="22" fillId="0" borderId="1" xfId="0" applyNumberFormat="1" applyFont="1" applyFill="1" applyBorder="1" applyAlignment="1">
      <alignment horizontal="right" vertical="center"/>
    </xf>
    <xf numFmtId="0" fontId="11"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166" fontId="11" fillId="0" borderId="1" xfId="0" applyNumberFormat="1" applyFont="1" applyFill="1" applyBorder="1" applyAlignment="1">
      <alignment horizontal="right" vertical="center" wrapText="1"/>
    </xf>
    <xf numFmtId="49" fontId="11" fillId="0" borderId="1" xfId="0" applyNumberFormat="1" applyFont="1" applyFill="1" applyBorder="1" applyAlignment="1">
      <alignment horizontal="center" vertical="center" wrapText="1"/>
    </xf>
    <xf numFmtId="0" fontId="5" fillId="0" borderId="0" xfId="0" applyFont="1" applyFill="1" applyAlignment="1">
      <alignment vertical="center"/>
    </xf>
    <xf numFmtId="0" fontId="11" fillId="0" borderId="1" xfId="0" applyFont="1" applyBorder="1" applyAlignment="1">
      <alignment horizontal="center" vertical="center" wrapText="1"/>
    </xf>
    <xf numFmtId="168" fontId="11" fillId="0" borderId="1" xfId="0" applyNumberFormat="1" applyFont="1" applyFill="1" applyBorder="1" applyAlignment="1">
      <alignment horizontal="right" vertical="center" wrapText="1"/>
    </xf>
    <xf numFmtId="0" fontId="11" fillId="2" borderId="1" xfId="0" applyFont="1" applyFill="1" applyBorder="1" applyAlignment="1">
      <alignment horizontal="center" vertical="center"/>
    </xf>
    <xf numFmtId="166" fontId="11" fillId="2" borderId="1" xfId="0" applyNumberFormat="1" applyFont="1" applyFill="1" applyBorder="1" applyAlignment="1">
      <alignment horizontal="right" vertical="center" wrapText="1"/>
    </xf>
    <xf numFmtId="0" fontId="11" fillId="2" borderId="0" xfId="0" applyFont="1" applyFill="1" applyAlignment="1">
      <alignment vertical="center"/>
    </xf>
    <xf numFmtId="166" fontId="5" fillId="0" borderId="0" xfId="5" applyNumberFormat="1" applyFont="1" applyAlignment="1">
      <alignment vertical="center"/>
    </xf>
    <xf numFmtId="0" fontId="11" fillId="0" borderId="2" xfId="0" applyFont="1" applyBorder="1" applyAlignment="1">
      <alignment horizontal="center" vertical="center" wrapText="1"/>
    </xf>
    <xf numFmtId="0" fontId="11" fillId="0" borderId="1" xfId="0" applyFont="1" applyFill="1" applyBorder="1" applyAlignment="1">
      <alignment horizontal="left" vertical="center"/>
    </xf>
    <xf numFmtId="0" fontId="11" fillId="2" borderId="1" xfId="0" applyFont="1" applyFill="1" applyBorder="1" applyAlignment="1">
      <alignment horizontal="left" vertical="center"/>
    </xf>
    <xf numFmtId="0" fontId="5" fillId="0" borderId="1" xfId="0" applyFont="1" applyFill="1" applyBorder="1" applyAlignment="1">
      <alignment horizontal="left" vertical="center"/>
    </xf>
    <xf numFmtId="166" fontId="5" fillId="0" borderId="1" xfId="0" applyNumberFormat="1" applyFont="1" applyFill="1" applyBorder="1" applyAlignment="1">
      <alignment horizontal="right" vertical="center" wrapText="1"/>
    </xf>
    <xf numFmtId="166" fontId="5" fillId="2" borderId="1" xfId="0" applyNumberFormat="1" applyFont="1" applyFill="1" applyBorder="1" applyAlignment="1">
      <alignment horizontal="right" vertical="center" wrapText="1"/>
    </xf>
    <xf numFmtId="168" fontId="5" fillId="0" borderId="1" xfId="0" applyNumberFormat="1" applyFont="1" applyFill="1" applyBorder="1" applyAlignment="1">
      <alignment horizontal="right" vertical="center" wrapText="1"/>
    </xf>
    <xf numFmtId="166" fontId="5" fillId="0" borderId="3"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0" fontId="11" fillId="0" borderId="0" xfId="0" applyFont="1" applyFill="1" applyAlignment="1">
      <alignment vertical="center"/>
    </xf>
    <xf numFmtId="166" fontId="11" fillId="0" borderId="1" xfId="0" applyNumberFormat="1" applyFont="1" applyFill="1" applyBorder="1" applyAlignment="1">
      <alignment horizontal="left" vertical="center" wrapText="1"/>
    </xf>
    <xf numFmtId="166" fontId="5" fillId="0" borderId="1" xfId="0" applyNumberFormat="1" applyFont="1" applyFill="1" applyBorder="1" applyAlignment="1">
      <alignment horizontal="left" vertical="center" wrapText="1"/>
    </xf>
    <xf numFmtId="166" fontId="11" fillId="2" borderId="1" xfId="0" applyNumberFormat="1"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29" fillId="0" borderId="0" xfId="14" applyFont="1" applyFill="1" applyAlignment="1">
      <alignment horizontal="center" vertical="center" wrapText="1"/>
    </xf>
    <xf numFmtId="0" fontId="30" fillId="0" borderId="0" xfId="14" applyFont="1" applyFill="1" applyAlignment="1">
      <alignment horizontal="center" vertical="center" wrapText="1"/>
    </xf>
    <xf numFmtId="0" fontId="32" fillId="0" borderId="1" xfId="14" applyFont="1" applyFill="1" applyBorder="1" applyAlignment="1">
      <alignment horizontal="center" vertical="center" wrapText="1"/>
    </xf>
    <xf numFmtId="0" fontId="32" fillId="0" borderId="1" xfId="14" applyFont="1" applyFill="1" applyBorder="1" applyAlignment="1">
      <alignment horizontal="left" vertical="center" wrapText="1"/>
    </xf>
    <xf numFmtId="3" fontId="32" fillId="0" borderId="1" xfId="15" applyNumberFormat="1" applyFont="1" applyFill="1" applyBorder="1" applyAlignment="1">
      <alignment horizontal="right" vertical="center" wrapText="1"/>
    </xf>
    <xf numFmtId="166" fontId="33" fillId="0" borderId="1" xfId="16" applyNumberFormat="1" applyFont="1" applyFill="1" applyBorder="1" applyAlignment="1">
      <alignment horizontal="center" vertical="center" wrapText="1"/>
    </xf>
    <xf numFmtId="0" fontId="36" fillId="0" borderId="1" xfId="14" applyFont="1" applyFill="1" applyBorder="1" applyAlignment="1">
      <alignment horizontal="center" vertical="center" wrapText="1"/>
    </xf>
    <xf numFmtId="3" fontId="36" fillId="0" borderId="1" xfId="17" applyNumberFormat="1" applyFont="1" applyFill="1" applyBorder="1" applyAlignment="1">
      <alignment horizontal="left" vertical="center" wrapText="1"/>
    </xf>
    <xf numFmtId="3" fontId="36" fillId="0" borderId="1" xfId="15" applyNumberFormat="1" applyFont="1" applyFill="1" applyBorder="1" applyAlignment="1">
      <alignment horizontal="right" vertical="center" wrapText="1"/>
    </xf>
    <xf numFmtId="166" fontId="38" fillId="0" borderId="1" xfId="16" applyNumberFormat="1" applyFont="1" applyFill="1" applyBorder="1" applyAlignment="1">
      <alignment horizontal="center" vertical="center" wrapText="1"/>
    </xf>
    <xf numFmtId="166" fontId="36" fillId="0" borderId="1" xfId="16" applyNumberFormat="1" applyFont="1" applyFill="1" applyBorder="1" applyAlignment="1">
      <alignment horizontal="right" vertical="center" wrapText="1"/>
    </xf>
    <xf numFmtId="166" fontId="36" fillId="0" borderId="1" xfId="16" applyNumberFormat="1" applyFont="1" applyFill="1" applyBorder="1" applyAlignment="1">
      <alignment horizontal="center" vertical="center" wrapText="1"/>
    </xf>
    <xf numFmtId="166" fontId="30" fillId="0" borderId="0" xfId="14" applyNumberFormat="1" applyFont="1" applyFill="1" applyAlignment="1">
      <alignment horizontal="center" vertical="center" wrapText="1"/>
    </xf>
    <xf numFmtId="0" fontId="41" fillId="0" borderId="0" xfId="18" applyFont="1" applyAlignment="1">
      <alignment vertical="center"/>
    </xf>
    <xf numFmtId="0" fontId="43" fillId="0" borderId="0" xfId="18" applyFont="1"/>
    <xf numFmtId="0" fontId="31" fillId="0" borderId="5" xfId="18" applyFont="1" applyBorder="1" applyAlignment="1">
      <alignment horizontal="center" vertical="center" wrapText="1"/>
    </xf>
    <xf numFmtId="0" fontId="31" fillId="0" borderId="5" xfId="18" applyFont="1" applyBorder="1" applyAlignment="1">
      <alignment vertical="center"/>
    </xf>
    <xf numFmtId="0" fontId="43" fillId="0" borderId="0" xfId="18" applyFont="1" applyAlignment="1">
      <alignment vertical="center"/>
    </xf>
    <xf numFmtId="0" fontId="44" fillId="0" borderId="0" xfId="18" applyFont="1" applyAlignment="1">
      <alignment vertical="center" wrapText="1"/>
    </xf>
    <xf numFmtId="0" fontId="44" fillId="0" borderId="0" xfId="18" applyFont="1" applyAlignment="1">
      <alignment horizontal="center" vertical="center" wrapText="1"/>
    </xf>
    <xf numFmtId="0" fontId="44" fillId="0" borderId="1" xfId="18" applyFont="1" applyBorder="1" applyAlignment="1">
      <alignment horizontal="center" vertical="center" wrapText="1"/>
    </xf>
    <xf numFmtId="0" fontId="44" fillId="5" borderId="1" xfId="18" applyFont="1" applyFill="1" applyBorder="1" applyAlignment="1">
      <alignment horizontal="center" vertical="center" wrapText="1"/>
    </xf>
    <xf numFmtId="0" fontId="44" fillId="5" borderId="1" xfId="18" applyFont="1" applyFill="1" applyBorder="1" applyAlignment="1">
      <alignment horizontal="left" vertical="center" wrapText="1"/>
    </xf>
    <xf numFmtId="166" fontId="44" fillId="5" borderId="1" xfId="18" quotePrefix="1" applyNumberFormat="1" applyFont="1" applyFill="1" applyBorder="1" applyAlignment="1">
      <alignment horizontal="right" vertical="center" wrapText="1"/>
    </xf>
    <xf numFmtId="166" fontId="45" fillId="5" borderId="1" xfId="18" quotePrefix="1" applyNumberFormat="1" applyFont="1" applyFill="1" applyBorder="1" applyAlignment="1">
      <alignment horizontal="right" vertical="center" wrapText="1"/>
    </xf>
    <xf numFmtId="0" fontId="32" fillId="0" borderId="0" xfId="18" applyFont="1" applyAlignment="1">
      <alignment horizontal="center" vertical="center" wrapText="1"/>
    </xf>
    <xf numFmtId="0" fontId="44" fillId="2" borderId="1" xfId="19" quotePrefix="1" applyFont="1" applyFill="1" applyBorder="1" applyAlignment="1">
      <alignment horizontal="center" vertical="center" wrapText="1"/>
    </xf>
    <xf numFmtId="0" fontId="44" fillId="2" borderId="1" xfId="19" applyFont="1" applyFill="1" applyBorder="1" applyAlignment="1">
      <alignment horizontal="left" vertical="center" wrapText="1"/>
    </xf>
    <xf numFmtId="166" fontId="44" fillId="2" borderId="1" xfId="20" applyNumberFormat="1" applyFont="1" applyFill="1" applyBorder="1" applyAlignment="1">
      <alignment horizontal="right" vertical="center" wrapText="1"/>
    </xf>
    <xf numFmtId="166" fontId="44" fillId="2" borderId="1" xfId="19" applyNumberFormat="1" applyFont="1" applyFill="1" applyBorder="1" applyAlignment="1">
      <alignment horizontal="right" vertical="center" wrapText="1"/>
    </xf>
    <xf numFmtId="0" fontId="7" fillId="2" borderId="0" xfId="18" applyFont="1" applyFill="1"/>
    <xf numFmtId="0" fontId="44" fillId="0" borderId="1" xfId="19" applyFont="1" applyFill="1" applyBorder="1" applyAlignment="1">
      <alignment horizontal="center" vertical="center" wrapText="1"/>
    </xf>
    <xf numFmtId="0" fontId="44" fillId="0" borderId="1" xfId="19" applyFont="1" applyFill="1" applyBorder="1" applyAlignment="1">
      <alignment horizontal="left" vertical="center" wrapText="1"/>
    </xf>
    <xf numFmtId="166" fontId="44" fillId="0" borderId="1" xfId="20" applyNumberFormat="1" applyFont="1" applyFill="1" applyBorder="1" applyAlignment="1">
      <alignment horizontal="right" vertical="center" wrapText="1"/>
    </xf>
    <xf numFmtId="166" fontId="44" fillId="0" borderId="1" xfId="19" applyNumberFormat="1" applyFont="1" applyFill="1" applyBorder="1" applyAlignment="1">
      <alignment horizontal="right" vertical="center" wrapText="1"/>
    </xf>
    <xf numFmtId="0" fontId="7" fillId="0" borderId="0" xfId="18" applyFont="1"/>
    <xf numFmtId="0" fontId="45" fillId="0" borderId="1" xfId="21" applyFont="1" applyFill="1" applyBorder="1" applyAlignment="1">
      <alignment horizontal="center" vertical="center" wrapText="1"/>
    </xf>
    <xf numFmtId="166" fontId="45" fillId="0" borderId="1" xfId="22" applyNumberFormat="1" applyFont="1" applyFill="1" applyBorder="1" applyAlignment="1" applyProtection="1">
      <alignment horizontal="left" vertical="center" wrapText="1"/>
    </xf>
    <xf numFmtId="166" fontId="45" fillId="0" borderId="1" xfId="20" applyNumberFormat="1" applyFont="1" applyFill="1" applyBorder="1" applyAlignment="1">
      <alignment horizontal="right" vertical="center" wrapText="1"/>
    </xf>
    <xf numFmtId="166" fontId="47" fillId="0" borderId="1" xfId="20" applyNumberFormat="1" applyFont="1" applyFill="1" applyBorder="1" applyAlignment="1">
      <alignment horizontal="right" vertical="center" wrapText="1"/>
    </xf>
    <xf numFmtId="166" fontId="45" fillId="0" borderId="1" xfId="21" applyNumberFormat="1" applyFont="1" applyFill="1" applyBorder="1" applyAlignment="1">
      <alignment horizontal="right" vertical="center" wrapText="1"/>
    </xf>
    <xf numFmtId="166" fontId="45" fillId="0" borderId="1" xfId="21" applyNumberFormat="1" applyFont="1" applyFill="1" applyBorder="1" applyAlignment="1">
      <alignment horizontal="right" wrapText="1"/>
    </xf>
    <xf numFmtId="166" fontId="45" fillId="0" borderId="1" xfId="19" applyNumberFormat="1" applyFont="1" applyFill="1" applyBorder="1" applyAlignment="1">
      <alignment horizontal="right" vertical="center" wrapText="1"/>
    </xf>
    <xf numFmtId="0" fontId="44" fillId="0" borderId="1" xfId="21" applyFont="1" applyFill="1" applyBorder="1" applyAlignment="1">
      <alignment horizontal="center" vertical="center" wrapText="1"/>
    </xf>
    <xf numFmtId="166" fontId="44" fillId="0" borderId="1" xfId="22" applyNumberFormat="1" applyFont="1" applyFill="1" applyBorder="1" applyAlignment="1" applyProtection="1">
      <alignment horizontal="left" vertical="center" wrapText="1"/>
    </xf>
    <xf numFmtId="166" fontId="47" fillId="0" borderId="1" xfId="21" applyNumberFormat="1" applyFont="1" applyFill="1" applyBorder="1" applyAlignment="1">
      <alignment horizontal="right" wrapText="1"/>
    </xf>
    <xf numFmtId="166" fontId="44" fillId="2" borderId="1" xfId="20" applyNumberFormat="1" applyFont="1" applyFill="1" applyBorder="1" applyAlignment="1">
      <alignment horizontal="center" vertical="center" wrapText="1"/>
    </xf>
    <xf numFmtId="43" fontId="44" fillId="2" borderId="1" xfId="20" applyNumberFormat="1" applyFont="1" applyFill="1" applyBorder="1" applyAlignment="1">
      <alignment horizontal="left" vertical="center" wrapText="1"/>
    </xf>
    <xf numFmtId="166" fontId="44" fillId="0" borderId="1" xfId="20" applyNumberFormat="1" applyFont="1" applyFill="1" applyBorder="1" applyAlignment="1">
      <alignment horizontal="center" vertical="center" wrapText="1"/>
    </xf>
    <xf numFmtId="43" fontId="44" fillId="0" borderId="1" xfId="20" applyNumberFormat="1" applyFont="1" applyFill="1" applyBorder="1" applyAlignment="1">
      <alignment horizontal="left" vertical="center" wrapText="1"/>
    </xf>
    <xf numFmtId="0" fontId="45" fillId="6" borderId="1" xfId="21" applyFont="1" applyFill="1" applyBorder="1" applyAlignment="1">
      <alignment horizontal="center" vertical="center" wrapText="1"/>
    </xf>
    <xf numFmtId="43" fontId="45" fillId="0" borderId="1" xfId="20" applyNumberFormat="1" applyFont="1" applyFill="1" applyBorder="1" applyAlignment="1" applyProtection="1">
      <alignment horizontal="left" vertical="center" wrapText="1"/>
    </xf>
    <xf numFmtId="0" fontId="44" fillId="6" borderId="1" xfId="21" applyFont="1" applyFill="1" applyBorder="1" applyAlignment="1">
      <alignment horizontal="center" vertical="center" wrapText="1"/>
    </xf>
    <xf numFmtId="43" fontId="44" fillId="0" borderId="1" xfId="20" applyNumberFormat="1" applyFont="1" applyFill="1" applyBorder="1" applyAlignment="1" applyProtection="1">
      <alignment horizontal="left" vertical="center" wrapText="1"/>
    </xf>
    <xf numFmtId="166" fontId="45" fillId="0" borderId="1" xfId="20" applyNumberFormat="1" applyFont="1" applyFill="1" applyBorder="1" applyAlignment="1">
      <alignment horizontal="center" vertical="center" wrapText="1"/>
    </xf>
    <xf numFmtId="0" fontId="44" fillId="2" borderId="1" xfId="18" applyFont="1" applyFill="1" applyBorder="1" applyAlignment="1">
      <alignment horizontal="center" vertical="center" wrapText="1"/>
    </xf>
    <xf numFmtId="0" fontId="44" fillId="2" borderId="1" xfId="18" applyFont="1" applyFill="1" applyBorder="1" applyAlignment="1">
      <alignment horizontal="left" vertical="center" wrapText="1"/>
    </xf>
    <xf numFmtId="3" fontId="44" fillId="2" borderId="1" xfId="18" applyNumberFormat="1" applyFont="1" applyFill="1" applyBorder="1" applyAlignment="1">
      <alignment horizontal="right" vertical="center" wrapText="1"/>
    </xf>
    <xf numFmtId="3" fontId="48" fillId="2" borderId="1" xfId="18" applyNumberFormat="1" applyFont="1" applyFill="1" applyBorder="1" applyAlignment="1">
      <alignment horizontal="right" vertical="center" wrapText="1"/>
    </xf>
    <xf numFmtId="0" fontId="44" fillId="2" borderId="1" xfId="18" applyFont="1" applyFill="1" applyBorder="1" applyAlignment="1">
      <alignment horizontal="right" vertical="center" wrapText="1"/>
    </xf>
    <xf numFmtId="0" fontId="44" fillId="3" borderId="1" xfId="18" applyFont="1" applyFill="1" applyBorder="1" applyAlignment="1">
      <alignment horizontal="center" vertical="center" wrapText="1"/>
    </xf>
    <xf numFmtId="0" fontId="44" fillId="3" borderId="1" xfId="18" applyFont="1" applyFill="1" applyBorder="1" applyAlignment="1">
      <alignment horizontal="left" vertical="center" wrapText="1"/>
    </xf>
    <xf numFmtId="3" fontId="44" fillId="3" borderId="1" xfId="18" applyNumberFormat="1" applyFont="1" applyFill="1" applyBorder="1" applyAlignment="1">
      <alignment horizontal="right" vertical="center" wrapText="1"/>
    </xf>
    <xf numFmtId="3" fontId="48" fillId="3" borderId="1" xfId="18" applyNumberFormat="1" applyFont="1" applyFill="1" applyBorder="1" applyAlignment="1">
      <alignment horizontal="right" vertical="center" wrapText="1"/>
    </xf>
    <xf numFmtId="0" fontId="44" fillId="3" borderId="1" xfId="18" applyFont="1" applyFill="1" applyBorder="1" applyAlignment="1">
      <alignment horizontal="right" vertical="center" wrapText="1"/>
    </xf>
    <xf numFmtId="0" fontId="7" fillId="3" borderId="0" xfId="18" applyFont="1" applyFill="1"/>
    <xf numFmtId="166" fontId="44" fillId="6" borderId="1" xfId="23" applyNumberFormat="1" applyFont="1" applyFill="1" applyBorder="1" applyAlignment="1" applyProtection="1">
      <alignment horizontal="left" vertical="center" wrapText="1"/>
    </xf>
    <xf numFmtId="3" fontId="45" fillId="6" borderId="1" xfId="21" applyNumberFormat="1" applyFont="1" applyFill="1" applyBorder="1" applyAlignment="1">
      <alignment horizontal="right" wrapText="1"/>
    </xf>
    <xf numFmtId="3" fontId="47" fillId="6" borderId="1" xfId="21" applyNumberFormat="1" applyFont="1" applyFill="1" applyBorder="1" applyAlignment="1">
      <alignment horizontal="right" wrapText="1"/>
    </xf>
    <xf numFmtId="0" fontId="45" fillId="6" borderId="1" xfId="18" applyFont="1" applyFill="1" applyBorder="1" applyAlignment="1">
      <alignment horizontal="right" wrapText="1"/>
    </xf>
    <xf numFmtId="166" fontId="45" fillId="6" borderId="1" xfId="23" applyNumberFormat="1" applyFont="1" applyFill="1" applyBorder="1" applyAlignment="1" applyProtection="1">
      <alignment horizontal="left" vertical="center" wrapText="1"/>
    </xf>
    <xf numFmtId="0" fontId="49" fillId="0" borderId="3" xfId="18" applyFont="1" applyFill="1" applyBorder="1" applyAlignment="1">
      <alignment horizontal="left" vertical="center" wrapText="1"/>
    </xf>
    <xf numFmtId="3" fontId="44" fillId="6" borderId="1" xfId="21" applyNumberFormat="1" applyFont="1" applyFill="1" applyBorder="1" applyAlignment="1">
      <alignment horizontal="right" wrapText="1"/>
    </xf>
    <xf numFmtId="3" fontId="48" fillId="6" borderId="1" xfId="21" applyNumberFormat="1" applyFont="1" applyFill="1" applyBorder="1" applyAlignment="1">
      <alignment horizontal="right" wrapText="1"/>
    </xf>
    <xf numFmtId="0" fontId="44" fillId="6" borderId="1" xfId="18" applyFont="1" applyFill="1" applyBorder="1" applyAlignment="1">
      <alignment horizontal="right" wrapText="1"/>
    </xf>
    <xf numFmtId="0" fontId="11" fillId="0" borderId="0" xfId="18" applyFont="1"/>
    <xf numFmtId="0" fontId="7" fillId="0" borderId="0" xfId="18" applyFont="1" applyAlignment="1">
      <alignment horizontal="center" vertical="center" wrapText="1"/>
    </xf>
    <xf numFmtId="0" fontId="5" fillId="0" borderId="1" xfId="0" applyFont="1" applyFill="1" applyBorder="1" applyAlignment="1">
      <alignment horizontal="center" vertical="center"/>
    </xf>
    <xf numFmtId="166" fontId="5" fillId="0" borderId="2" xfId="0" applyNumberFormat="1" applyFont="1" applyFill="1" applyBorder="1" applyAlignment="1">
      <alignment horizontal="center" vertical="center" wrapText="1"/>
    </xf>
    <xf numFmtId="166" fontId="5" fillId="0" borderId="3" xfId="0" applyNumberFormat="1" applyFont="1" applyFill="1" applyBorder="1" applyAlignment="1">
      <alignment horizontal="center" vertical="center" wrapText="1"/>
    </xf>
    <xf numFmtId="166" fontId="11" fillId="0" borderId="9" xfId="0" applyNumberFormat="1" applyFont="1" applyFill="1" applyBorder="1" applyAlignment="1">
      <alignment horizontal="left" vertical="center" wrapText="1"/>
    </xf>
    <xf numFmtId="166" fontId="11" fillId="0" borderId="11" xfId="0" applyNumberFormat="1" applyFont="1" applyFill="1" applyBorder="1" applyAlignment="1">
      <alignment horizontal="left" vertical="center" wrapText="1"/>
    </xf>
    <xf numFmtId="166" fontId="11" fillId="0" borderId="10" xfId="0" applyNumberFormat="1" applyFont="1" applyFill="1" applyBorder="1" applyAlignment="1">
      <alignment horizontal="lef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49" fontId="11" fillId="0" borderId="9"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16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28" fillId="0" borderId="0" xfId="0" applyFont="1" applyBorder="1" applyAlignment="1">
      <alignment horizontal="center" vertical="center" wrapText="1"/>
    </xf>
    <xf numFmtId="0" fontId="16" fillId="0" borderId="5" xfId="0" applyFont="1" applyBorder="1" applyAlignment="1">
      <alignment horizontal="right"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7" fillId="0" borderId="0" xfId="0" applyFont="1" applyAlignment="1">
      <alignment horizontal="right" vertical="center"/>
    </xf>
    <xf numFmtId="0" fontId="27" fillId="0" borderId="0" xfId="0" applyFont="1" applyBorder="1" applyAlignment="1">
      <alignment horizontal="center" vertical="center" wrapText="1"/>
    </xf>
    <xf numFmtId="0" fontId="44" fillId="0" borderId="2" xfId="18" applyFont="1" applyBorder="1" applyAlignment="1">
      <alignment horizontal="center" vertical="center" wrapText="1"/>
    </xf>
    <xf numFmtId="0" fontId="44" fillId="0" borderId="3" xfId="18" applyFont="1" applyBorder="1" applyAlignment="1">
      <alignment horizontal="center" vertical="center" wrapText="1"/>
    </xf>
    <xf numFmtId="0" fontId="44" fillId="0" borderId="1" xfId="18" applyFont="1" applyBorder="1" applyAlignment="1">
      <alignment horizontal="center" vertical="center" wrapText="1"/>
    </xf>
    <xf numFmtId="0" fontId="41" fillId="0" borderId="0" xfId="18" applyFont="1" applyAlignment="1">
      <alignment horizontal="center" vertical="center" wrapText="1"/>
    </xf>
    <xf numFmtId="0" fontId="41" fillId="0" borderId="0" xfId="18" applyFont="1" applyAlignment="1">
      <alignment horizontal="center" vertical="center"/>
    </xf>
    <xf numFmtId="0" fontId="31" fillId="0" borderId="5" xfId="18" applyFont="1" applyBorder="1" applyAlignment="1">
      <alignment horizontal="center" vertical="center"/>
    </xf>
    <xf numFmtId="0" fontId="44" fillId="2" borderId="12" xfId="18" applyFont="1" applyFill="1" applyBorder="1" applyAlignment="1">
      <alignment horizontal="center" vertical="center" wrapText="1"/>
    </xf>
    <xf numFmtId="0" fontId="44" fillId="2" borderId="0" xfId="18" applyFont="1" applyFill="1" applyBorder="1" applyAlignment="1">
      <alignment horizontal="center" vertical="center" wrapText="1"/>
    </xf>
    <xf numFmtId="0" fontId="44" fillId="2" borderId="13" xfId="18" applyFont="1" applyFill="1" applyBorder="1" applyAlignment="1">
      <alignment horizontal="center" vertical="center" wrapText="1"/>
    </xf>
    <xf numFmtId="0" fontId="44" fillId="2" borderId="14" xfId="18" applyFont="1" applyFill="1" applyBorder="1" applyAlignment="1">
      <alignment horizontal="center" vertical="center" wrapText="1"/>
    </xf>
    <xf numFmtId="0" fontId="44" fillId="2" borderId="5" xfId="18" applyFont="1" applyFill="1" applyBorder="1" applyAlignment="1">
      <alignment horizontal="center" vertical="center" wrapText="1"/>
    </xf>
    <xf numFmtId="0" fontId="44" fillId="2" borderId="15" xfId="18" applyFont="1" applyFill="1" applyBorder="1" applyAlignment="1">
      <alignment horizontal="center" vertical="center" wrapText="1"/>
    </xf>
    <xf numFmtId="0" fontId="44" fillId="3" borderId="9" xfId="18" applyFont="1" applyFill="1" applyBorder="1" applyAlignment="1">
      <alignment horizontal="center" vertical="center" wrapText="1"/>
    </xf>
    <xf numFmtId="0" fontId="44" fillId="3" borderId="11"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4" fillId="2" borderId="9" xfId="18" applyFont="1" applyFill="1" applyBorder="1" applyAlignment="1">
      <alignment horizontal="center" vertical="center" wrapText="1"/>
    </xf>
    <xf numFmtId="0" fontId="44" fillId="2" borderId="11" xfId="18" applyFont="1" applyFill="1" applyBorder="1" applyAlignment="1">
      <alignment horizontal="center" vertical="center" wrapText="1"/>
    </xf>
    <xf numFmtId="0" fontId="44" fillId="2" borderId="10" xfId="18" applyFont="1" applyFill="1" applyBorder="1" applyAlignment="1">
      <alignment horizontal="center" vertical="center" wrapText="1"/>
    </xf>
    <xf numFmtId="0" fontId="44" fillId="4" borderId="6" xfId="18" applyFont="1" applyFill="1" applyBorder="1" applyAlignment="1">
      <alignment horizontal="center" vertical="center" wrapText="1"/>
    </xf>
    <xf numFmtId="0" fontId="44" fillId="4" borderId="8" xfId="18" applyFont="1" applyFill="1" applyBorder="1" applyAlignment="1">
      <alignment horizontal="center" vertical="center" wrapText="1"/>
    </xf>
    <xf numFmtId="0" fontId="44" fillId="4" borderId="7" xfId="18" applyFont="1" applyFill="1" applyBorder="1" applyAlignment="1">
      <alignment horizontal="center" vertical="center" wrapText="1"/>
    </xf>
    <xf numFmtId="0" fontId="44" fillId="4" borderId="14" xfId="18" applyFont="1" applyFill="1" applyBorder="1" applyAlignment="1">
      <alignment horizontal="center" vertical="center" wrapText="1"/>
    </xf>
    <xf numFmtId="0" fontId="44" fillId="4" borderId="5" xfId="18" applyFont="1" applyFill="1" applyBorder="1" applyAlignment="1">
      <alignment horizontal="center" vertical="center" wrapText="1"/>
    </xf>
    <xf numFmtId="0" fontId="44" fillId="4" borderId="15" xfId="18" applyFont="1" applyFill="1" applyBorder="1" applyAlignment="1">
      <alignment horizontal="center" vertical="center" wrapText="1"/>
    </xf>
    <xf numFmtId="0" fontId="27" fillId="0" borderId="0" xfId="14" applyFont="1" applyFill="1" applyAlignment="1">
      <alignment horizontal="right" vertical="center" wrapText="1"/>
    </xf>
    <xf numFmtId="0" fontId="28" fillId="0" borderId="0" xfId="14" applyFont="1" applyFill="1" applyAlignment="1">
      <alignment horizontal="center" vertical="center" wrapText="1"/>
    </xf>
    <xf numFmtId="0" fontId="27" fillId="0" borderId="0" xfId="14" applyFont="1" applyFill="1" applyAlignment="1">
      <alignment horizontal="center" vertical="center" wrapText="1"/>
    </xf>
    <xf numFmtId="0" fontId="31" fillId="0" borderId="5" xfId="14" applyFont="1" applyFill="1" applyBorder="1" applyAlignment="1">
      <alignment horizontal="right" vertical="center" wrapText="1"/>
    </xf>
    <xf numFmtId="0" fontId="32" fillId="0" borderId="1" xfId="14" applyFont="1" applyFill="1" applyBorder="1" applyAlignment="1">
      <alignment horizontal="center" vertical="center" wrapText="1"/>
    </xf>
    <xf numFmtId="0" fontId="32" fillId="0" borderId="2" xfId="14" applyFont="1" applyFill="1" applyBorder="1" applyAlignment="1">
      <alignment horizontal="center" vertical="center" wrapText="1"/>
    </xf>
    <xf numFmtId="0" fontId="32" fillId="0" borderId="4" xfId="14" applyFont="1" applyFill="1" applyBorder="1" applyAlignment="1">
      <alignment horizontal="center" vertical="center" wrapText="1"/>
    </xf>
    <xf numFmtId="0" fontId="33" fillId="0" borderId="2" xfId="14" applyFont="1" applyFill="1" applyBorder="1" applyAlignment="1">
      <alignment horizontal="center" vertical="center" wrapText="1"/>
    </xf>
    <xf numFmtId="0" fontId="33" fillId="0" borderId="4" xfId="14" applyFont="1" applyFill="1" applyBorder="1" applyAlignment="1">
      <alignment horizontal="center" vertical="center" wrapText="1"/>
    </xf>
    <xf numFmtId="0" fontId="33" fillId="0" borderId="3" xfId="14" applyFont="1" applyFill="1" applyBorder="1" applyAlignment="1">
      <alignment horizontal="center" vertical="center" wrapText="1"/>
    </xf>
    <xf numFmtId="0" fontId="36" fillId="0" borderId="8" xfId="14" applyFont="1" applyFill="1" applyBorder="1" applyAlignment="1">
      <alignment horizontal="left" vertical="center" wrapText="1"/>
    </xf>
    <xf numFmtId="0" fontId="33" fillId="0" borderId="1" xfId="14" applyFont="1" applyFill="1" applyBorder="1" applyAlignment="1">
      <alignment horizontal="center" vertical="center" wrapText="1"/>
    </xf>
    <xf numFmtId="0" fontId="34" fillId="0" borderId="2" xfId="14" applyFont="1" applyFill="1" applyBorder="1" applyAlignment="1">
      <alignment horizontal="center" vertical="center" wrapText="1"/>
    </xf>
    <xf numFmtId="0" fontId="34" fillId="0" borderId="4" xfId="14" applyFont="1" applyFill="1" applyBorder="1" applyAlignment="1">
      <alignment horizontal="center" vertical="center" wrapText="1"/>
    </xf>
    <xf numFmtId="0" fontId="34" fillId="0" borderId="3" xfId="14" applyFont="1" applyFill="1" applyBorder="1" applyAlignment="1">
      <alignment horizontal="center" vertical="center" wrapText="1"/>
    </xf>
    <xf numFmtId="0" fontId="33" fillId="0" borderId="9" xfId="14" applyFont="1" applyFill="1" applyBorder="1" applyAlignment="1">
      <alignment horizontal="center" vertical="center" wrapText="1"/>
    </xf>
    <xf numFmtId="0" fontId="33" fillId="0" borderId="10" xfId="14"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wrapText="1"/>
    </xf>
    <xf numFmtId="0" fontId="17" fillId="0" borderId="5" xfId="0" applyFont="1" applyBorder="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24">
    <cellStyle name="Comma" xfId="5" builtinId="3"/>
    <cellStyle name="Comma 2" xfId="7"/>
    <cellStyle name="Comma 2 2" xfId="20"/>
    <cellStyle name="Comma 3" xfId="16"/>
    <cellStyle name="Comma 3 2" xfId="22"/>
    <cellStyle name="Comma 3 3" xfId="23"/>
    <cellStyle name="Comma 5" xfId="8"/>
    <cellStyle name="Comma 5 2" xfId="12"/>
    <cellStyle name="Normal" xfId="0" builtinId="0"/>
    <cellStyle name="Normal 2" xfId="6"/>
    <cellStyle name="Normal 2 2" xfId="9"/>
    <cellStyle name="Normal 2 2 2" xfId="18"/>
    <cellStyle name="Normal 2 2 2 2" xfId="19"/>
    <cellStyle name="Normal 2_CBDT chinh thuc sua 23.3 gui TH" xfId="15"/>
    <cellStyle name="Normal 3" xfId="10"/>
    <cellStyle name="Normal 3 2" xfId="13"/>
    <cellStyle name="Normal 3 2 2" xfId="17"/>
    <cellStyle name="Normal 4" xfId="1"/>
    <cellStyle name="Normal 5" xfId="14"/>
    <cellStyle name="Normal_quý III" xfId="4"/>
    <cellStyle name="Normal_Sheet1" xfId="2"/>
    <cellStyle name="Normal_Sheet1 (2)" xfId="21"/>
    <cellStyle name="Normal_Sheet1_1" xfId="3"/>
    <cellStyle name="Warning Text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20Le%20Son\Ket%20cau%20ha%20tang\XD%20nong%20thon%20moi\Van%20ban%20den\Nam%202018\So%20NN%20va%20PT%20NT\Th&#7921;c%20tr&#7841;ng%20m&#7899;i%20nh&#7845;t%202017%20c&#7911;a%20c&#225;c%20huy&#7879;n\11.%20Mang%20Yang\BIEU_MAU_%20TT%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20Le%20Son\Ket%20cau%20ha%20tang\XD%20nong%20thon%20moi\Van%20ban%20den\Nam%202018\So%20NN%20va%20PT%20NT\T&#7842;I%20V&#7872;\4%20HUY&#7878;N%20TH&#7882;%20TH&#192;NH\Th&#7921;c%20tr&#7841;ng%20th&#225;ng%2012\Huy&#7879;n\12.%20Mang%20Yang\ThuctrangNTM_11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sheetName val="DL_DAUVAO"/>
      <sheetName val="PB5"/>
      <sheetName val="PB6"/>
      <sheetName val="PB7"/>
      <sheetName val="PB8"/>
      <sheetName val="PB4"/>
      <sheetName val="Hiện trạng NTM"/>
      <sheetName val="PB2"/>
      <sheetName val="PB3"/>
      <sheetName val="Bộ chỉ số cấp tỉnh"/>
      <sheetName val="Bộ chỉ số cấp huyện"/>
    </sheetNames>
    <sheetDataSet>
      <sheetData sheetId="0" refreshError="1">
        <row r="64">
          <cell r="G64">
            <v>1</v>
          </cell>
          <cell r="H64">
            <v>1</v>
          </cell>
          <cell r="I64">
            <v>1</v>
          </cell>
          <cell r="J64">
            <v>1</v>
          </cell>
          <cell r="K64">
            <v>1</v>
          </cell>
          <cell r="L64">
            <v>1</v>
          </cell>
          <cell r="M64">
            <v>1</v>
          </cell>
          <cell r="N64">
            <v>1</v>
          </cell>
          <cell r="O64">
            <v>1</v>
          </cell>
          <cell r="P64">
            <v>1</v>
          </cell>
          <cell r="Q64">
            <v>1</v>
          </cell>
        </row>
        <row r="65">
          <cell r="G65">
            <v>2</v>
          </cell>
          <cell r="H65">
            <v>2</v>
          </cell>
          <cell r="I65">
            <v>2</v>
          </cell>
          <cell r="J65" t="str">
            <v/>
          </cell>
          <cell r="K65" t="str">
            <v/>
          </cell>
          <cell r="L65" t="str">
            <v/>
          </cell>
          <cell r="M65">
            <v>2</v>
          </cell>
          <cell r="N65">
            <v>2</v>
          </cell>
          <cell r="O65" t="str">
            <v/>
          </cell>
          <cell r="P65" t="str">
            <v/>
          </cell>
          <cell r="Q65" t="str">
            <v/>
          </cell>
        </row>
        <row r="66">
          <cell r="G66">
            <v>3</v>
          </cell>
          <cell r="H66">
            <v>3</v>
          </cell>
          <cell r="I66">
            <v>3</v>
          </cell>
          <cell r="J66">
            <v>3</v>
          </cell>
          <cell r="K66" t="str">
            <v/>
          </cell>
          <cell r="L66">
            <v>3</v>
          </cell>
          <cell r="M66">
            <v>3</v>
          </cell>
          <cell r="N66">
            <v>3</v>
          </cell>
          <cell r="O66">
            <v>3</v>
          </cell>
          <cell r="P66">
            <v>3</v>
          </cell>
          <cell r="Q66">
            <v>3</v>
          </cell>
        </row>
        <row r="67">
          <cell r="G67">
            <v>4</v>
          </cell>
          <cell r="H67">
            <v>4</v>
          </cell>
          <cell r="I67">
            <v>4</v>
          </cell>
          <cell r="J67">
            <v>4</v>
          </cell>
          <cell r="K67">
            <v>4</v>
          </cell>
          <cell r="L67">
            <v>4</v>
          </cell>
          <cell r="M67">
            <v>4</v>
          </cell>
          <cell r="N67">
            <v>4</v>
          </cell>
          <cell r="O67">
            <v>4</v>
          </cell>
          <cell r="P67">
            <v>4</v>
          </cell>
          <cell r="Q67">
            <v>4</v>
          </cell>
        </row>
        <row r="68">
          <cell r="G68">
            <v>5</v>
          </cell>
          <cell r="H68" t="str">
            <v/>
          </cell>
          <cell r="I68" t="str">
            <v/>
          </cell>
          <cell r="J68" t="str">
            <v/>
          </cell>
          <cell r="K68" t="str">
            <v/>
          </cell>
          <cell r="L68" t="str">
            <v/>
          </cell>
          <cell r="M68" t="str">
            <v/>
          </cell>
          <cell r="N68" t="str">
            <v/>
          </cell>
          <cell r="O68" t="str">
            <v/>
          </cell>
          <cell r="P68" t="str">
            <v/>
          </cell>
          <cell r="Q68" t="str">
            <v/>
          </cell>
        </row>
        <row r="69">
          <cell r="G69">
            <v>6</v>
          </cell>
          <cell r="H69" t="str">
            <v/>
          </cell>
          <cell r="I69" t="str">
            <v/>
          </cell>
          <cell r="J69" t="str">
            <v/>
          </cell>
          <cell r="K69" t="str">
            <v/>
          </cell>
          <cell r="L69" t="str">
            <v/>
          </cell>
          <cell r="M69" t="str">
            <v/>
          </cell>
          <cell r="N69" t="str">
            <v/>
          </cell>
          <cell r="O69" t="str">
            <v/>
          </cell>
          <cell r="P69" t="str">
            <v/>
          </cell>
          <cell r="Q69" t="str">
            <v/>
          </cell>
        </row>
        <row r="70">
          <cell r="G70">
            <v>7</v>
          </cell>
          <cell r="H70">
            <v>7</v>
          </cell>
          <cell r="I70">
            <v>7</v>
          </cell>
          <cell r="J70">
            <v>7</v>
          </cell>
          <cell r="K70">
            <v>7</v>
          </cell>
          <cell r="L70">
            <v>7</v>
          </cell>
          <cell r="M70">
            <v>7</v>
          </cell>
          <cell r="N70">
            <v>7</v>
          </cell>
          <cell r="O70">
            <v>7</v>
          </cell>
          <cell r="P70" t="str">
            <v/>
          </cell>
          <cell r="Q70">
            <v>7</v>
          </cell>
        </row>
        <row r="71">
          <cell r="G71">
            <v>8</v>
          </cell>
          <cell r="H71">
            <v>8</v>
          </cell>
          <cell r="I71">
            <v>8</v>
          </cell>
          <cell r="J71" t="str">
            <v/>
          </cell>
          <cell r="K71">
            <v>8</v>
          </cell>
          <cell r="L71">
            <v>8</v>
          </cell>
          <cell r="M71">
            <v>8</v>
          </cell>
          <cell r="N71" t="str">
            <v/>
          </cell>
          <cell r="O71" t="str">
            <v/>
          </cell>
          <cell r="P71" t="str">
            <v/>
          </cell>
          <cell r="Q71">
            <v>8</v>
          </cell>
        </row>
        <row r="72">
          <cell r="G72">
            <v>9</v>
          </cell>
          <cell r="H72">
            <v>9</v>
          </cell>
          <cell r="I72">
            <v>9</v>
          </cell>
          <cell r="J72" t="str">
            <v/>
          </cell>
          <cell r="K72" t="str">
            <v/>
          </cell>
          <cell r="L72" t="str">
            <v/>
          </cell>
          <cell r="M72" t="str">
            <v/>
          </cell>
          <cell r="N72" t="str">
            <v/>
          </cell>
          <cell r="O72" t="str">
            <v/>
          </cell>
          <cell r="P72" t="str">
            <v/>
          </cell>
          <cell r="Q72" t="str">
            <v/>
          </cell>
        </row>
        <row r="73">
          <cell r="G73">
            <v>10</v>
          </cell>
          <cell r="H73" t="str">
            <v/>
          </cell>
          <cell r="I73">
            <v>10</v>
          </cell>
          <cell r="J73" t="str">
            <v/>
          </cell>
          <cell r="K73" t="str">
            <v/>
          </cell>
          <cell r="L73" t="str">
            <v/>
          </cell>
          <cell r="M73" t="str">
            <v/>
          </cell>
          <cell r="N73" t="str">
            <v/>
          </cell>
          <cell r="O73" t="str">
            <v/>
          </cell>
          <cell r="P73" t="str">
            <v/>
          </cell>
          <cell r="Q73" t="str">
            <v/>
          </cell>
        </row>
        <row r="74">
          <cell r="G74">
            <v>11</v>
          </cell>
          <cell r="H74" t="str">
            <v/>
          </cell>
          <cell r="I74" t="str">
            <v/>
          </cell>
          <cell r="J74" t="str">
            <v/>
          </cell>
          <cell r="K74" t="str">
            <v/>
          </cell>
          <cell r="L74" t="str">
            <v/>
          </cell>
          <cell r="M74" t="str">
            <v/>
          </cell>
          <cell r="N74" t="str">
            <v/>
          </cell>
          <cell r="O74" t="str">
            <v/>
          </cell>
          <cell r="P74" t="str">
            <v/>
          </cell>
          <cell r="Q74" t="str">
            <v/>
          </cell>
        </row>
        <row r="75">
          <cell r="G75">
            <v>12</v>
          </cell>
          <cell r="H75">
            <v>12</v>
          </cell>
          <cell r="I75">
            <v>12</v>
          </cell>
          <cell r="J75" t="str">
            <v/>
          </cell>
          <cell r="K75">
            <v>12</v>
          </cell>
          <cell r="L75">
            <v>12</v>
          </cell>
          <cell r="M75">
            <v>12</v>
          </cell>
          <cell r="N75" t="str">
            <v/>
          </cell>
          <cell r="O75">
            <v>12</v>
          </cell>
          <cell r="P75">
            <v>12</v>
          </cell>
          <cell r="Q75">
            <v>12</v>
          </cell>
        </row>
        <row r="76">
          <cell r="G76">
            <v>13</v>
          </cell>
          <cell r="H76">
            <v>13</v>
          </cell>
          <cell r="I76">
            <v>13</v>
          </cell>
          <cell r="J76" t="str">
            <v/>
          </cell>
          <cell r="K76" t="str">
            <v/>
          </cell>
          <cell r="L76" t="str">
            <v/>
          </cell>
          <cell r="M76" t="str">
            <v/>
          </cell>
          <cell r="N76" t="str">
            <v/>
          </cell>
          <cell r="O76" t="str">
            <v/>
          </cell>
          <cell r="P76" t="str">
            <v/>
          </cell>
          <cell r="Q76" t="str">
            <v/>
          </cell>
        </row>
        <row r="77">
          <cell r="G77">
            <v>14</v>
          </cell>
          <cell r="H77">
            <v>14</v>
          </cell>
          <cell r="I77">
            <v>14</v>
          </cell>
          <cell r="J77" t="str">
            <v/>
          </cell>
          <cell r="K77" t="str">
            <v/>
          </cell>
          <cell r="L77" t="str">
            <v/>
          </cell>
          <cell r="M77" t="str">
            <v/>
          </cell>
          <cell r="N77" t="str">
            <v/>
          </cell>
          <cell r="O77" t="str">
            <v/>
          </cell>
          <cell r="P77" t="str">
            <v/>
          </cell>
          <cell r="Q77" t="str">
            <v/>
          </cell>
        </row>
        <row r="78">
          <cell r="G78">
            <v>15</v>
          </cell>
          <cell r="H78">
            <v>15</v>
          </cell>
          <cell r="I78">
            <v>15</v>
          </cell>
          <cell r="J78" t="str">
            <v/>
          </cell>
          <cell r="K78" t="str">
            <v/>
          </cell>
          <cell r="L78" t="str">
            <v/>
          </cell>
          <cell r="M78" t="str">
            <v/>
          </cell>
          <cell r="N78" t="str">
            <v/>
          </cell>
          <cell r="O78" t="str">
            <v/>
          </cell>
          <cell r="P78" t="str">
            <v/>
          </cell>
          <cell r="Q78">
            <v>15</v>
          </cell>
        </row>
        <row r="79">
          <cell r="G79">
            <v>16</v>
          </cell>
          <cell r="H79">
            <v>16</v>
          </cell>
          <cell r="I79">
            <v>16</v>
          </cell>
          <cell r="J79">
            <v>16</v>
          </cell>
          <cell r="K79" t="str">
            <v/>
          </cell>
          <cell r="L79" t="str">
            <v/>
          </cell>
          <cell r="M79">
            <v>16</v>
          </cell>
          <cell r="N79">
            <v>16</v>
          </cell>
          <cell r="O79" t="str">
            <v/>
          </cell>
          <cell r="P79">
            <v>16</v>
          </cell>
          <cell r="Q79" t="str">
            <v/>
          </cell>
        </row>
        <row r="80">
          <cell r="G80">
            <v>17</v>
          </cell>
          <cell r="H80" t="str">
            <v/>
          </cell>
          <cell r="I80">
            <v>17</v>
          </cell>
          <cell r="J80" t="str">
            <v/>
          </cell>
          <cell r="K80" t="str">
            <v/>
          </cell>
          <cell r="L80">
            <v>17</v>
          </cell>
          <cell r="M80" t="str">
            <v/>
          </cell>
          <cell r="N80" t="str">
            <v/>
          </cell>
          <cell r="O80" t="str">
            <v/>
          </cell>
          <cell r="P80" t="str">
            <v/>
          </cell>
          <cell r="Q80" t="str">
            <v/>
          </cell>
        </row>
        <row r="81">
          <cell r="G81">
            <v>18</v>
          </cell>
          <cell r="H81" t="str">
            <v/>
          </cell>
          <cell r="I81" t="str">
            <v/>
          </cell>
          <cell r="J81" t="str">
            <v/>
          </cell>
          <cell r="K81" t="str">
            <v/>
          </cell>
          <cell r="L81">
            <v>18</v>
          </cell>
          <cell r="M81" t="str">
            <v/>
          </cell>
          <cell r="N81" t="str">
            <v/>
          </cell>
          <cell r="O81" t="str">
            <v/>
          </cell>
          <cell r="P81" t="str">
            <v/>
          </cell>
          <cell r="Q81" t="str">
            <v/>
          </cell>
        </row>
        <row r="82">
          <cell r="G82">
            <v>19</v>
          </cell>
          <cell r="H82">
            <v>19</v>
          </cell>
          <cell r="I82">
            <v>19</v>
          </cell>
          <cell r="J82" t="str">
            <v/>
          </cell>
          <cell r="K82">
            <v>19</v>
          </cell>
          <cell r="L82">
            <v>19</v>
          </cell>
          <cell r="M82" t="str">
            <v/>
          </cell>
          <cell r="N82" t="str">
            <v/>
          </cell>
          <cell r="O82">
            <v>19</v>
          </cell>
          <cell r="P82">
            <v>19</v>
          </cell>
          <cell r="Q82" t="str">
            <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sheetName val="DL_DAUVAO"/>
      <sheetName val="PB5"/>
      <sheetName val="PB6"/>
      <sheetName val="PB7"/>
      <sheetName val="PB8"/>
      <sheetName val="PB4"/>
      <sheetName val="Hiện trạng NTM"/>
      <sheetName val="PB2"/>
      <sheetName val="PB3"/>
      <sheetName val="Bộ chỉ số cấp tỉnh"/>
      <sheetName val="Bộ chỉ số cấp huyện"/>
    </sheetNames>
    <sheetDataSet>
      <sheetData sheetId="0">
        <row r="64">
          <cell r="G64">
            <v>1</v>
          </cell>
          <cell r="H64">
            <v>1</v>
          </cell>
          <cell r="I64">
            <v>1</v>
          </cell>
          <cell r="J64">
            <v>1</v>
          </cell>
          <cell r="K64">
            <v>1</v>
          </cell>
          <cell r="L64">
            <v>1</v>
          </cell>
          <cell r="M64">
            <v>1</v>
          </cell>
          <cell r="N64">
            <v>1</v>
          </cell>
          <cell r="O64">
            <v>1</v>
          </cell>
          <cell r="P64">
            <v>1</v>
          </cell>
          <cell r="Q64">
            <v>1</v>
          </cell>
        </row>
        <row r="65">
          <cell r="G65">
            <v>2</v>
          </cell>
          <cell r="H65">
            <v>2</v>
          </cell>
          <cell r="I65">
            <v>2</v>
          </cell>
          <cell r="J65" t="str">
            <v/>
          </cell>
          <cell r="K65" t="str">
            <v/>
          </cell>
          <cell r="L65" t="str">
            <v/>
          </cell>
          <cell r="M65">
            <v>2</v>
          </cell>
          <cell r="N65">
            <v>2</v>
          </cell>
          <cell r="O65" t="str">
            <v/>
          </cell>
          <cell r="P65" t="str">
            <v/>
          </cell>
          <cell r="Q65" t="str">
            <v/>
          </cell>
        </row>
        <row r="66">
          <cell r="G66">
            <v>3</v>
          </cell>
          <cell r="H66">
            <v>3</v>
          </cell>
          <cell r="I66">
            <v>3</v>
          </cell>
          <cell r="J66">
            <v>3</v>
          </cell>
          <cell r="K66" t="str">
            <v/>
          </cell>
          <cell r="L66">
            <v>3</v>
          </cell>
          <cell r="M66">
            <v>3</v>
          </cell>
          <cell r="N66">
            <v>3</v>
          </cell>
          <cell r="O66">
            <v>3</v>
          </cell>
          <cell r="P66">
            <v>3</v>
          </cell>
          <cell r="Q66">
            <v>3</v>
          </cell>
        </row>
        <row r="67">
          <cell r="G67">
            <v>4</v>
          </cell>
          <cell r="H67">
            <v>4</v>
          </cell>
          <cell r="I67">
            <v>4</v>
          </cell>
          <cell r="J67">
            <v>4</v>
          </cell>
          <cell r="K67">
            <v>4</v>
          </cell>
          <cell r="L67">
            <v>4</v>
          </cell>
          <cell r="M67">
            <v>4</v>
          </cell>
          <cell r="N67">
            <v>4</v>
          </cell>
          <cell r="O67">
            <v>4</v>
          </cell>
          <cell r="P67">
            <v>4</v>
          </cell>
          <cell r="Q67">
            <v>4</v>
          </cell>
        </row>
        <row r="68">
          <cell r="G68">
            <v>5</v>
          </cell>
          <cell r="H68" t="str">
            <v/>
          </cell>
          <cell r="I68" t="str">
            <v/>
          </cell>
          <cell r="J68" t="str">
            <v/>
          </cell>
          <cell r="K68" t="str">
            <v/>
          </cell>
          <cell r="L68" t="str">
            <v/>
          </cell>
          <cell r="M68" t="str">
            <v/>
          </cell>
          <cell r="N68" t="str">
            <v/>
          </cell>
          <cell r="O68" t="str">
            <v/>
          </cell>
          <cell r="P68" t="str">
            <v/>
          </cell>
          <cell r="Q68" t="str">
            <v/>
          </cell>
        </row>
        <row r="69">
          <cell r="G69" t="str">
            <v/>
          </cell>
          <cell r="H69" t="str">
            <v/>
          </cell>
          <cell r="I69" t="str">
            <v/>
          </cell>
          <cell r="J69" t="str">
            <v/>
          </cell>
          <cell r="K69" t="str">
            <v/>
          </cell>
          <cell r="L69" t="str">
            <v/>
          </cell>
          <cell r="M69" t="str">
            <v/>
          </cell>
          <cell r="N69" t="str">
            <v/>
          </cell>
          <cell r="O69" t="str">
            <v/>
          </cell>
          <cell r="P69" t="str">
            <v/>
          </cell>
          <cell r="Q69" t="str">
            <v/>
          </cell>
        </row>
        <row r="70">
          <cell r="G70">
            <v>7</v>
          </cell>
          <cell r="H70">
            <v>7</v>
          </cell>
          <cell r="I70">
            <v>7</v>
          </cell>
          <cell r="J70">
            <v>7</v>
          </cell>
          <cell r="K70">
            <v>7</v>
          </cell>
          <cell r="L70">
            <v>7</v>
          </cell>
          <cell r="M70">
            <v>7</v>
          </cell>
          <cell r="N70">
            <v>7</v>
          </cell>
          <cell r="O70">
            <v>7</v>
          </cell>
          <cell r="P70" t="str">
            <v/>
          </cell>
          <cell r="Q70">
            <v>7</v>
          </cell>
        </row>
        <row r="71">
          <cell r="G71">
            <v>8</v>
          </cell>
          <cell r="H71">
            <v>8</v>
          </cell>
          <cell r="I71">
            <v>8</v>
          </cell>
          <cell r="J71" t="str">
            <v/>
          </cell>
          <cell r="K71">
            <v>8</v>
          </cell>
          <cell r="L71">
            <v>8</v>
          </cell>
          <cell r="M71">
            <v>8</v>
          </cell>
          <cell r="N71" t="str">
            <v/>
          </cell>
          <cell r="O71" t="str">
            <v/>
          </cell>
          <cell r="P71" t="str">
            <v/>
          </cell>
          <cell r="Q71">
            <v>8</v>
          </cell>
        </row>
        <row r="72">
          <cell r="G72">
            <v>9</v>
          </cell>
          <cell r="H72">
            <v>9</v>
          </cell>
          <cell r="I72">
            <v>9</v>
          </cell>
          <cell r="J72" t="str">
            <v/>
          </cell>
          <cell r="K72" t="str">
            <v/>
          </cell>
          <cell r="L72" t="str">
            <v/>
          </cell>
          <cell r="M72" t="str">
            <v/>
          </cell>
          <cell r="N72" t="str">
            <v/>
          </cell>
          <cell r="O72" t="str">
            <v/>
          </cell>
          <cell r="P72" t="str">
            <v/>
          </cell>
          <cell r="Q72" t="str">
            <v/>
          </cell>
        </row>
        <row r="73">
          <cell r="G73" t="str">
            <v/>
          </cell>
          <cell r="H73" t="str">
            <v/>
          </cell>
          <cell r="I73">
            <v>10</v>
          </cell>
          <cell r="J73" t="str">
            <v/>
          </cell>
          <cell r="K73" t="str">
            <v/>
          </cell>
          <cell r="L73" t="str">
            <v/>
          </cell>
          <cell r="M73" t="str">
            <v/>
          </cell>
          <cell r="N73" t="str">
            <v/>
          </cell>
          <cell r="O73" t="str">
            <v/>
          </cell>
          <cell r="P73" t="str">
            <v/>
          </cell>
          <cell r="Q73" t="str">
            <v/>
          </cell>
        </row>
        <row r="74">
          <cell r="G74">
            <v>11</v>
          </cell>
          <cell r="H74" t="str">
            <v/>
          </cell>
          <cell r="I74">
            <v>11</v>
          </cell>
          <cell r="J74" t="str">
            <v/>
          </cell>
          <cell r="K74" t="str">
            <v/>
          </cell>
          <cell r="L74" t="str">
            <v/>
          </cell>
          <cell r="M74" t="str">
            <v/>
          </cell>
          <cell r="N74" t="str">
            <v/>
          </cell>
          <cell r="O74" t="str">
            <v/>
          </cell>
          <cell r="P74" t="str">
            <v/>
          </cell>
          <cell r="Q74" t="str">
            <v/>
          </cell>
        </row>
        <row r="75">
          <cell r="G75">
            <v>12</v>
          </cell>
          <cell r="H75">
            <v>12</v>
          </cell>
          <cell r="I75">
            <v>12</v>
          </cell>
          <cell r="J75">
            <v>12</v>
          </cell>
          <cell r="K75">
            <v>12</v>
          </cell>
          <cell r="L75">
            <v>12</v>
          </cell>
          <cell r="M75">
            <v>12</v>
          </cell>
          <cell r="N75" t="str">
            <v/>
          </cell>
          <cell r="O75">
            <v>12</v>
          </cell>
          <cell r="P75">
            <v>12</v>
          </cell>
          <cell r="Q75">
            <v>12</v>
          </cell>
        </row>
        <row r="76">
          <cell r="G76">
            <v>13</v>
          </cell>
          <cell r="H76">
            <v>13</v>
          </cell>
          <cell r="I76">
            <v>13</v>
          </cell>
          <cell r="J76" t="str">
            <v/>
          </cell>
          <cell r="K76" t="str">
            <v/>
          </cell>
          <cell r="L76" t="str">
            <v/>
          </cell>
          <cell r="M76" t="str">
            <v/>
          </cell>
          <cell r="N76" t="str">
            <v/>
          </cell>
          <cell r="O76" t="str">
            <v/>
          </cell>
          <cell r="P76" t="str">
            <v/>
          </cell>
          <cell r="Q76" t="str">
            <v/>
          </cell>
        </row>
        <row r="77">
          <cell r="G77">
            <v>14</v>
          </cell>
          <cell r="H77">
            <v>14</v>
          </cell>
          <cell r="I77">
            <v>14</v>
          </cell>
          <cell r="J77" t="str">
            <v/>
          </cell>
          <cell r="K77" t="str">
            <v/>
          </cell>
          <cell r="L77" t="str">
            <v/>
          </cell>
          <cell r="M77" t="str">
            <v/>
          </cell>
          <cell r="N77" t="str">
            <v/>
          </cell>
          <cell r="O77" t="str">
            <v/>
          </cell>
          <cell r="P77" t="str">
            <v/>
          </cell>
          <cell r="Q77" t="str">
            <v/>
          </cell>
        </row>
        <row r="78">
          <cell r="G78">
            <v>15</v>
          </cell>
          <cell r="H78">
            <v>15</v>
          </cell>
          <cell r="I78">
            <v>15</v>
          </cell>
          <cell r="J78">
            <v>15</v>
          </cell>
          <cell r="K78" t="str">
            <v/>
          </cell>
          <cell r="L78" t="str">
            <v/>
          </cell>
          <cell r="M78" t="str">
            <v/>
          </cell>
          <cell r="N78" t="str">
            <v/>
          </cell>
          <cell r="O78" t="str">
            <v/>
          </cell>
          <cell r="P78" t="str">
            <v/>
          </cell>
          <cell r="Q78" t="str">
            <v/>
          </cell>
        </row>
        <row r="79">
          <cell r="G79">
            <v>16</v>
          </cell>
          <cell r="H79">
            <v>16</v>
          </cell>
          <cell r="I79">
            <v>16</v>
          </cell>
          <cell r="J79">
            <v>16</v>
          </cell>
          <cell r="K79" t="str">
            <v/>
          </cell>
          <cell r="L79" t="str">
            <v/>
          </cell>
          <cell r="M79">
            <v>16</v>
          </cell>
          <cell r="N79">
            <v>16</v>
          </cell>
          <cell r="O79" t="str">
            <v/>
          </cell>
          <cell r="P79">
            <v>16</v>
          </cell>
          <cell r="Q79" t="str">
            <v/>
          </cell>
        </row>
        <row r="80">
          <cell r="G80">
            <v>17</v>
          </cell>
          <cell r="H80" t="str">
            <v/>
          </cell>
          <cell r="I80">
            <v>17</v>
          </cell>
          <cell r="J80" t="str">
            <v/>
          </cell>
          <cell r="K80" t="str">
            <v/>
          </cell>
          <cell r="L80">
            <v>17</v>
          </cell>
          <cell r="M80" t="str">
            <v/>
          </cell>
          <cell r="N80" t="str">
            <v/>
          </cell>
          <cell r="O80" t="str">
            <v/>
          </cell>
          <cell r="P80" t="str">
            <v/>
          </cell>
          <cell r="Q80" t="str">
            <v/>
          </cell>
        </row>
        <row r="81">
          <cell r="G81" t="str">
            <v/>
          </cell>
          <cell r="H81" t="str">
            <v/>
          </cell>
          <cell r="I81">
            <v>18</v>
          </cell>
          <cell r="J81" t="str">
            <v/>
          </cell>
          <cell r="K81" t="str">
            <v/>
          </cell>
          <cell r="L81">
            <v>18</v>
          </cell>
          <cell r="M81" t="str">
            <v/>
          </cell>
          <cell r="N81" t="str">
            <v/>
          </cell>
          <cell r="O81" t="str">
            <v/>
          </cell>
          <cell r="P81" t="str">
            <v/>
          </cell>
          <cell r="Q81" t="str">
            <v/>
          </cell>
        </row>
        <row r="82">
          <cell r="G82">
            <v>19</v>
          </cell>
          <cell r="H82">
            <v>19</v>
          </cell>
          <cell r="I82">
            <v>19</v>
          </cell>
          <cell r="J82" t="str">
            <v/>
          </cell>
          <cell r="K82">
            <v>19</v>
          </cell>
          <cell r="L82">
            <v>19</v>
          </cell>
          <cell r="M82" t="str">
            <v/>
          </cell>
          <cell r="N82" t="str">
            <v/>
          </cell>
          <cell r="O82">
            <v>19</v>
          </cell>
          <cell r="P82">
            <v>19</v>
          </cell>
          <cell r="Q82" t="str">
            <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22"/>
  <sheetViews>
    <sheetView topLeftCell="A9" workbookViewId="0">
      <selection activeCell="C16" sqref="C16:H16"/>
    </sheetView>
  </sheetViews>
  <sheetFormatPr defaultColWidth="9.140625" defaultRowHeight="15.75" x14ac:dyDescent="0.25"/>
  <cols>
    <col min="1" max="1" width="5.28515625" style="121" customWidth="1"/>
    <col min="2" max="2" width="33.85546875" style="120" customWidth="1"/>
    <col min="3" max="8" width="19.140625" style="120" customWidth="1"/>
    <col min="9" max="13" width="12.7109375" style="128" hidden="1" customWidth="1"/>
    <col min="14" max="14" width="13.42578125" style="120" hidden="1" customWidth="1"/>
    <col min="15" max="15" width="12.7109375" style="120" hidden="1" customWidth="1"/>
    <col min="16" max="18" width="14" style="120" hidden="1" customWidth="1"/>
    <col min="19" max="23" width="12.7109375" style="120" hidden="1" customWidth="1"/>
    <col min="24" max="24" width="13.140625" style="120" customWidth="1"/>
    <col min="25" max="16384" width="9.140625" style="120"/>
  </cols>
  <sheetData>
    <row r="1" spans="1:24" ht="28.5" customHeight="1" x14ac:dyDescent="0.25">
      <c r="A1" s="245" t="s">
        <v>279</v>
      </c>
      <c r="B1" s="245"/>
      <c r="C1" s="245"/>
      <c r="D1" s="245"/>
      <c r="E1" s="245"/>
      <c r="F1" s="245"/>
      <c r="G1" s="245"/>
      <c r="H1" s="245"/>
      <c r="I1" s="245"/>
      <c r="J1" s="245"/>
      <c r="K1" s="245"/>
      <c r="L1" s="245"/>
      <c r="M1" s="245"/>
      <c r="N1" s="245"/>
      <c r="O1" s="245"/>
      <c r="P1" s="245"/>
      <c r="Q1" s="245"/>
      <c r="R1" s="245"/>
      <c r="S1" s="245"/>
      <c r="T1" s="245"/>
      <c r="U1" s="245"/>
      <c r="V1" s="245"/>
      <c r="W1" s="245"/>
      <c r="X1" s="245"/>
    </row>
    <row r="2" spans="1:24" ht="26.25" customHeight="1" x14ac:dyDescent="0.25">
      <c r="B2" s="122"/>
      <c r="C2" s="122"/>
      <c r="D2" s="122"/>
      <c r="E2" s="122"/>
      <c r="F2" s="122"/>
      <c r="G2" s="122"/>
      <c r="H2" s="122"/>
      <c r="I2" s="123"/>
      <c r="J2" s="123"/>
      <c r="K2" s="123"/>
      <c r="L2" s="123"/>
      <c r="M2" s="123"/>
      <c r="N2" s="246" t="s">
        <v>225</v>
      </c>
      <c r="O2" s="246"/>
      <c r="P2" s="246"/>
      <c r="Q2" s="246"/>
      <c r="R2" s="246"/>
      <c r="S2" s="246"/>
      <c r="T2" s="246"/>
      <c r="U2" s="246"/>
      <c r="V2" s="246"/>
      <c r="W2" s="246"/>
      <c r="X2" s="246"/>
    </row>
    <row r="3" spans="1:24" ht="24" customHeight="1" x14ac:dyDescent="0.25">
      <c r="A3" s="247" t="s">
        <v>0</v>
      </c>
      <c r="B3" s="247" t="s">
        <v>258</v>
      </c>
      <c r="C3" s="237" t="s">
        <v>257</v>
      </c>
      <c r="D3" s="239"/>
      <c r="E3" s="239"/>
      <c r="F3" s="239"/>
      <c r="G3" s="239"/>
      <c r="H3" s="238"/>
      <c r="I3" s="250" t="s">
        <v>259</v>
      </c>
      <c r="J3" s="251"/>
      <c r="K3" s="251"/>
      <c r="L3" s="251"/>
      <c r="M3" s="252"/>
      <c r="N3" s="237" t="s">
        <v>260</v>
      </c>
      <c r="O3" s="239"/>
      <c r="P3" s="239"/>
      <c r="Q3" s="239"/>
      <c r="R3" s="238"/>
      <c r="S3" s="237" t="s">
        <v>261</v>
      </c>
      <c r="T3" s="239"/>
      <c r="U3" s="239"/>
      <c r="V3" s="239"/>
      <c r="W3" s="238"/>
      <c r="X3" s="233" t="s">
        <v>239</v>
      </c>
    </row>
    <row r="4" spans="1:24" ht="24" customHeight="1" x14ac:dyDescent="0.25">
      <c r="A4" s="248"/>
      <c r="B4" s="248"/>
      <c r="C4" s="233" t="s">
        <v>244</v>
      </c>
      <c r="D4" s="236" t="s">
        <v>219</v>
      </c>
      <c r="E4" s="236"/>
      <c r="F4" s="236"/>
      <c r="G4" s="236"/>
      <c r="H4" s="236"/>
      <c r="I4" s="233" t="s">
        <v>244</v>
      </c>
      <c r="J4" s="237" t="s">
        <v>219</v>
      </c>
      <c r="K4" s="239"/>
      <c r="L4" s="239"/>
      <c r="M4" s="238"/>
      <c r="N4" s="233" t="s">
        <v>244</v>
      </c>
      <c r="O4" s="237" t="s">
        <v>219</v>
      </c>
      <c r="P4" s="239"/>
      <c r="Q4" s="239"/>
      <c r="R4" s="238"/>
      <c r="S4" s="233" t="s">
        <v>244</v>
      </c>
      <c r="T4" s="237" t="s">
        <v>219</v>
      </c>
      <c r="U4" s="239"/>
      <c r="V4" s="239"/>
      <c r="W4" s="238"/>
      <c r="X4" s="234"/>
    </row>
    <row r="5" spans="1:24" ht="24" customHeight="1" x14ac:dyDescent="0.25">
      <c r="A5" s="248"/>
      <c r="B5" s="248"/>
      <c r="C5" s="234"/>
      <c r="D5" s="236" t="s">
        <v>256</v>
      </c>
      <c r="E5" s="236" t="s">
        <v>264</v>
      </c>
      <c r="F5" s="237" t="s">
        <v>247</v>
      </c>
      <c r="G5" s="239"/>
      <c r="H5" s="238"/>
      <c r="I5" s="234"/>
      <c r="J5" s="233" t="s">
        <v>256</v>
      </c>
      <c r="K5" s="233" t="s">
        <v>264</v>
      </c>
      <c r="L5" s="237" t="s">
        <v>247</v>
      </c>
      <c r="M5" s="238"/>
      <c r="N5" s="234"/>
      <c r="O5" s="233" t="s">
        <v>256</v>
      </c>
      <c r="P5" s="233" t="s">
        <v>264</v>
      </c>
      <c r="Q5" s="237" t="s">
        <v>247</v>
      </c>
      <c r="R5" s="238"/>
      <c r="S5" s="234"/>
      <c r="T5" s="233" t="s">
        <v>256</v>
      </c>
      <c r="U5" s="233" t="s">
        <v>264</v>
      </c>
      <c r="V5" s="237" t="s">
        <v>247</v>
      </c>
      <c r="W5" s="238"/>
      <c r="X5" s="234"/>
    </row>
    <row r="6" spans="1:24" ht="24" customHeight="1" x14ac:dyDescent="0.25">
      <c r="A6" s="249"/>
      <c r="B6" s="249"/>
      <c r="C6" s="235"/>
      <c r="D6" s="236"/>
      <c r="E6" s="236"/>
      <c r="F6" s="135" t="s">
        <v>266</v>
      </c>
      <c r="G6" s="129" t="s">
        <v>263</v>
      </c>
      <c r="H6" s="129" t="s">
        <v>265</v>
      </c>
      <c r="I6" s="235"/>
      <c r="J6" s="235"/>
      <c r="K6" s="235"/>
      <c r="L6" s="129" t="s">
        <v>263</v>
      </c>
      <c r="M6" s="129" t="s">
        <v>265</v>
      </c>
      <c r="N6" s="235"/>
      <c r="O6" s="235"/>
      <c r="P6" s="235"/>
      <c r="Q6" s="129" t="s">
        <v>263</v>
      </c>
      <c r="R6" s="129" t="s">
        <v>265</v>
      </c>
      <c r="S6" s="235"/>
      <c r="T6" s="235"/>
      <c r="U6" s="235"/>
      <c r="V6" s="129" t="s">
        <v>263</v>
      </c>
      <c r="W6" s="129" t="s">
        <v>265</v>
      </c>
      <c r="X6" s="235"/>
    </row>
    <row r="7" spans="1:24" s="119" customFormat="1" ht="27" customHeight="1" x14ac:dyDescent="0.25">
      <c r="A7" s="125" t="s">
        <v>280</v>
      </c>
      <c r="B7" s="136" t="s">
        <v>269</v>
      </c>
      <c r="C7" s="126">
        <f t="shared" ref="C7:E8" si="0">+I7+N7+S7</f>
        <v>3838626.4</v>
      </c>
      <c r="D7" s="126">
        <f t="shared" si="0"/>
        <v>3080213</v>
      </c>
      <c r="E7" s="126">
        <f t="shared" si="0"/>
        <v>758413.4</v>
      </c>
      <c r="F7" s="126"/>
      <c r="G7" s="126">
        <f>+L7+Q7+V7</f>
        <v>134100</v>
      </c>
      <c r="H7" s="126">
        <f>+M7+R7+W7</f>
        <v>624313.4</v>
      </c>
      <c r="I7" s="126">
        <f>+J7+K7</f>
        <v>2009616.4</v>
      </c>
      <c r="J7" s="126">
        <f>1533191+7012</f>
        <v>1540203</v>
      </c>
      <c r="K7" s="126">
        <f>SUM(L7:M7)</f>
        <v>469413.4</v>
      </c>
      <c r="L7" s="126"/>
      <c r="M7" s="126">
        <v>469413.4</v>
      </c>
      <c r="N7" s="126">
        <f>+O7+P7</f>
        <v>1510838</v>
      </c>
      <c r="O7" s="126">
        <f>1004520+246318</f>
        <v>1250838</v>
      </c>
      <c r="P7" s="126">
        <f>SUM(Q7:R7)</f>
        <v>260000</v>
      </c>
      <c r="Q7" s="126">
        <v>134100</v>
      </c>
      <c r="R7" s="126">
        <v>125900</v>
      </c>
      <c r="S7" s="126">
        <f>+T7+U7</f>
        <v>318172</v>
      </c>
      <c r="T7" s="126">
        <v>289172</v>
      </c>
      <c r="U7" s="126">
        <f>SUM(V7:W7)</f>
        <v>29000</v>
      </c>
      <c r="V7" s="126"/>
      <c r="W7" s="126">
        <v>29000</v>
      </c>
      <c r="X7" s="127"/>
    </row>
    <row r="8" spans="1:24" s="119" customFormat="1" ht="27" customHeight="1" x14ac:dyDescent="0.25">
      <c r="A8" s="125" t="s">
        <v>37</v>
      </c>
      <c r="B8" s="136" t="s">
        <v>270</v>
      </c>
      <c r="C8" s="126">
        <f t="shared" si="0"/>
        <v>784030.21600000001</v>
      </c>
      <c r="D8" s="126">
        <f t="shared" si="0"/>
        <v>662653</v>
      </c>
      <c r="E8" s="126">
        <f t="shared" si="0"/>
        <v>121377.216</v>
      </c>
      <c r="F8" s="126"/>
      <c r="G8" s="126">
        <f>+L8+Q8+V8</f>
        <v>41377.216</v>
      </c>
      <c r="H8" s="126">
        <f>+M8+R8+W8</f>
        <v>80000</v>
      </c>
      <c r="I8" s="126">
        <f t="shared" ref="I8:I18" si="1">+J8+K8</f>
        <v>358123</v>
      </c>
      <c r="J8" s="126">
        <v>287331</v>
      </c>
      <c r="K8" s="126">
        <f t="shared" ref="K8:K18" si="2">SUM(L8:M8)</f>
        <v>70792</v>
      </c>
      <c r="L8" s="126"/>
      <c r="M8" s="126">
        <v>70792</v>
      </c>
      <c r="N8" s="126">
        <f t="shared" ref="N8:N18" si="3">+O8+P8</f>
        <v>324617.21600000001</v>
      </c>
      <c r="O8" s="126">
        <v>283240</v>
      </c>
      <c r="P8" s="126">
        <f t="shared" ref="P8:P18" si="4">SUM(Q8:R8)</f>
        <v>41377.216</v>
      </c>
      <c r="Q8" s="126">
        <v>41377.216</v>
      </c>
      <c r="R8" s="130"/>
      <c r="S8" s="126">
        <f t="shared" ref="S8:S18" si="5">+T8+U8</f>
        <v>101290</v>
      </c>
      <c r="T8" s="126">
        <v>92082</v>
      </c>
      <c r="U8" s="126">
        <f t="shared" ref="U8:U18" si="6">SUM(V8:W8)</f>
        <v>9208</v>
      </c>
      <c r="V8" s="126"/>
      <c r="W8" s="126">
        <v>9208</v>
      </c>
      <c r="X8" s="145"/>
    </row>
    <row r="9" spans="1:24" ht="27" customHeight="1" x14ac:dyDescent="0.25">
      <c r="A9" s="124">
        <v>1</v>
      </c>
      <c r="B9" s="138" t="s">
        <v>268</v>
      </c>
      <c r="C9" s="139">
        <f>SUM(D9:E9)</f>
        <v>80000</v>
      </c>
      <c r="D9" s="139"/>
      <c r="E9" s="139">
        <f>SUM(F9:H9)</f>
        <v>80000</v>
      </c>
      <c r="F9" s="139"/>
      <c r="G9" s="139"/>
      <c r="H9" s="140">
        <v>80000</v>
      </c>
      <c r="I9" s="139"/>
      <c r="J9" s="139"/>
      <c r="K9" s="139"/>
      <c r="L9" s="139"/>
      <c r="M9" s="139"/>
      <c r="N9" s="139"/>
      <c r="O9" s="139"/>
      <c r="P9" s="139"/>
      <c r="Q9" s="139"/>
      <c r="R9" s="141"/>
      <c r="S9" s="139"/>
      <c r="T9" s="139"/>
      <c r="U9" s="139"/>
      <c r="V9" s="139"/>
      <c r="W9" s="139"/>
      <c r="X9" s="146"/>
    </row>
    <row r="10" spans="1:24" ht="43.5" customHeight="1" x14ac:dyDescent="0.25">
      <c r="A10" s="124"/>
      <c r="B10" s="138" t="s">
        <v>271</v>
      </c>
      <c r="C10" s="230" t="s">
        <v>277</v>
      </c>
      <c r="D10" s="231"/>
      <c r="E10" s="231"/>
      <c r="F10" s="231"/>
      <c r="G10" s="231"/>
      <c r="H10" s="232"/>
      <c r="I10" s="139"/>
      <c r="J10" s="139"/>
      <c r="K10" s="139"/>
      <c r="L10" s="139"/>
      <c r="M10" s="139"/>
      <c r="N10" s="139"/>
      <c r="O10" s="139"/>
      <c r="P10" s="139"/>
      <c r="Q10" s="139"/>
      <c r="R10" s="141"/>
      <c r="S10" s="139"/>
      <c r="T10" s="139"/>
      <c r="U10" s="139"/>
      <c r="V10" s="139"/>
      <c r="W10" s="139"/>
      <c r="X10" s="146"/>
    </row>
    <row r="11" spans="1:24" s="119" customFormat="1" ht="27" customHeight="1" x14ac:dyDescent="0.25">
      <c r="A11" s="125" t="s">
        <v>38</v>
      </c>
      <c r="B11" s="136">
        <v>2023</v>
      </c>
      <c r="C11" s="126">
        <f>+I11+N11+S11</f>
        <v>826400</v>
      </c>
      <c r="D11" s="126">
        <f>+J11+O11+T11</f>
        <v>739490</v>
      </c>
      <c r="E11" s="126">
        <f>+K11+P11+U11</f>
        <v>86910</v>
      </c>
      <c r="F11" s="126"/>
      <c r="G11" s="126">
        <f>+L11+Q11+V11</f>
        <v>41910</v>
      </c>
      <c r="H11" s="126">
        <f>+M11+R11+W11</f>
        <v>45000</v>
      </c>
      <c r="I11" s="126">
        <f t="shared" si="1"/>
        <v>418882</v>
      </c>
      <c r="J11" s="126">
        <v>380452</v>
      </c>
      <c r="K11" s="126">
        <f t="shared" si="2"/>
        <v>38430</v>
      </c>
      <c r="L11" s="126"/>
      <c r="M11" s="126">
        <v>38430</v>
      </c>
      <c r="N11" s="126">
        <f t="shared" si="3"/>
        <v>335250</v>
      </c>
      <c r="O11" s="126">
        <v>293340</v>
      </c>
      <c r="P11" s="126">
        <f t="shared" si="4"/>
        <v>41910</v>
      </c>
      <c r="Q11" s="126">
        <v>41910</v>
      </c>
      <c r="R11" s="126"/>
      <c r="S11" s="126">
        <f t="shared" si="5"/>
        <v>72268</v>
      </c>
      <c r="T11" s="126">
        <v>65698</v>
      </c>
      <c r="U11" s="126">
        <f t="shared" si="6"/>
        <v>6570</v>
      </c>
      <c r="V11" s="126"/>
      <c r="W11" s="126">
        <v>6570</v>
      </c>
      <c r="X11" s="145"/>
    </row>
    <row r="12" spans="1:24" ht="27" customHeight="1" x14ac:dyDescent="0.25">
      <c r="A12" s="227">
        <v>1</v>
      </c>
      <c r="B12" s="244" t="s">
        <v>273</v>
      </c>
      <c r="C12" s="228">
        <f>+F12+H12+H13</f>
        <v>-6597</v>
      </c>
      <c r="D12" s="228"/>
      <c r="E12" s="228">
        <f>SUM(F12:H12)+H13</f>
        <v>-6597</v>
      </c>
      <c r="F12" s="243">
        <v>10709</v>
      </c>
      <c r="G12" s="243"/>
      <c r="H12" s="139">
        <v>-10709</v>
      </c>
      <c r="I12" s="139"/>
      <c r="J12" s="139"/>
      <c r="K12" s="139"/>
      <c r="L12" s="139"/>
      <c r="M12" s="139"/>
      <c r="N12" s="139"/>
      <c r="O12" s="139"/>
      <c r="P12" s="139"/>
      <c r="Q12" s="139"/>
      <c r="R12" s="139"/>
      <c r="S12" s="139"/>
      <c r="T12" s="139"/>
      <c r="U12" s="139"/>
      <c r="V12" s="139"/>
      <c r="W12" s="139"/>
      <c r="X12" s="146"/>
    </row>
    <row r="13" spans="1:24" ht="35.25" customHeight="1" x14ac:dyDescent="0.25">
      <c r="A13" s="227"/>
      <c r="B13" s="244"/>
      <c r="C13" s="229"/>
      <c r="D13" s="229"/>
      <c r="E13" s="229"/>
      <c r="F13" s="243"/>
      <c r="G13" s="243"/>
      <c r="H13" s="139">
        <v>-6597</v>
      </c>
      <c r="I13" s="139"/>
      <c r="J13" s="139"/>
      <c r="K13" s="139"/>
      <c r="L13" s="139"/>
      <c r="M13" s="139"/>
      <c r="N13" s="139"/>
      <c r="O13" s="139"/>
      <c r="P13" s="139"/>
      <c r="Q13" s="139"/>
      <c r="R13" s="139"/>
      <c r="S13" s="139"/>
      <c r="T13" s="139"/>
      <c r="U13" s="139"/>
      <c r="V13" s="139"/>
      <c r="W13" s="139"/>
      <c r="X13" s="146" t="s">
        <v>272</v>
      </c>
    </row>
    <row r="14" spans="1:24" ht="27" customHeight="1" x14ac:dyDescent="0.25">
      <c r="A14" s="124">
        <v>2</v>
      </c>
      <c r="B14" s="138" t="s">
        <v>267</v>
      </c>
      <c r="C14" s="142">
        <f>+C12+C11</f>
        <v>819803</v>
      </c>
      <c r="D14" s="142">
        <f t="shared" ref="D14:G14" si="7">+D12+D11</f>
        <v>739490</v>
      </c>
      <c r="E14" s="142">
        <f t="shared" si="7"/>
        <v>80313</v>
      </c>
      <c r="F14" s="142">
        <f t="shared" si="7"/>
        <v>10709</v>
      </c>
      <c r="G14" s="142">
        <f t="shared" si="7"/>
        <v>41910</v>
      </c>
      <c r="H14" s="142">
        <f>+H12+H11+H13</f>
        <v>27694</v>
      </c>
      <c r="I14" s="139"/>
      <c r="J14" s="139"/>
      <c r="K14" s="139"/>
      <c r="L14" s="139"/>
      <c r="M14" s="139"/>
      <c r="N14" s="139"/>
      <c r="O14" s="139"/>
      <c r="P14" s="139"/>
      <c r="Q14" s="139"/>
      <c r="R14" s="139"/>
      <c r="S14" s="139"/>
      <c r="T14" s="139"/>
      <c r="U14" s="139"/>
      <c r="V14" s="139"/>
      <c r="W14" s="139"/>
      <c r="X14" s="146"/>
    </row>
    <row r="15" spans="1:24" ht="27" customHeight="1" x14ac:dyDescent="0.25">
      <c r="A15" s="124">
        <v>3</v>
      </c>
      <c r="B15" s="138" t="s">
        <v>268</v>
      </c>
      <c r="C15" s="139">
        <f>SUM(D15:E15)</f>
        <v>27694</v>
      </c>
      <c r="D15" s="139"/>
      <c r="E15" s="139">
        <f>SUM(F15:H15)</f>
        <v>27694</v>
      </c>
      <c r="F15" s="143"/>
      <c r="G15" s="143"/>
      <c r="H15" s="140">
        <v>27694</v>
      </c>
      <c r="I15" s="139"/>
      <c r="J15" s="139"/>
      <c r="K15" s="139"/>
      <c r="L15" s="139"/>
      <c r="M15" s="139"/>
      <c r="N15" s="139"/>
      <c r="O15" s="139"/>
      <c r="P15" s="139"/>
      <c r="Q15" s="139"/>
      <c r="R15" s="139"/>
      <c r="S15" s="139"/>
      <c r="T15" s="139"/>
      <c r="U15" s="139"/>
      <c r="V15" s="139"/>
      <c r="W15" s="139"/>
      <c r="X15" s="146"/>
    </row>
    <row r="16" spans="1:24" ht="70.5" customHeight="1" x14ac:dyDescent="0.25">
      <c r="A16" s="124"/>
      <c r="B16" s="138" t="s">
        <v>271</v>
      </c>
      <c r="C16" s="240" t="s">
        <v>278</v>
      </c>
      <c r="D16" s="241"/>
      <c r="E16" s="241"/>
      <c r="F16" s="241"/>
      <c r="G16" s="241"/>
      <c r="H16" s="242"/>
      <c r="I16" s="139"/>
      <c r="J16" s="139"/>
      <c r="K16" s="139"/>
      <c r="L16" s="139"/>
      <c r="M16" s="139"/>
      <c r="N16" s="139"/>
      <c r="O16" s="139"/>
      <c r="P16" s="139"/>
      <c r="Q16" s="139"/>
      <c r="R16" s="139"/>
      <c r="S16" s="139"/>
      <c r="T16" s="139"/>
      <c r="U16" s="139"/>
      <c r="V16" s="139"/>
      <c r="W16" s="139"/>
      <c r="X16" s="146"/>
    </row>
    <row r="17" spans="1:24" s="144" customFormat="1" ht="33.75" customHeight="1" x14ac:dyDescent="0.25">
      <c r="A17" s="125" t="s">
        <v>38</v>
      </c>
      <c r="B17" s="136" t="s">
        <v>274</v>
      </c>
      <c r="C17" s="126">
        <f>+C8+C11</f>
        <v>1610430.216</v>
      </c>
      <c r="D17" s="126">
        <f>+D8+D11</f>
        <v>1402143</v>
      </c>
      <c r="E17" s="126">
        <f>+E8+E11</f>
        <v>208287.21600000001</v>
      </c>
      <c r="F17" s="126"/>
      <c r="G17" s="126">
        <f t="shared" ref="G17:W17" si="8">+G8+G11</f>
        <v>83287.216</v>
      </c>
      <c r="H17" s="126">
        <f t="shared" si="8"/>
        <v>125000</v>
      </c>
      <c r="I17" s="126">
        <f t="shared" si="8"/>
        <v>777005</v>
      </c>
      <c r="J17" s="126">
        <f t="shared" si="8"/>
        <v>667783</v>
      </c>
      <c r="K17" s="126">
        <f t="shared" si="8"/>
        <v>109222</v>
      </c>
      <c r="L17" s="126">
        <f t="shared" si="8"/>
        <v>0</v>
      </c>
      <c r="M17" s="126">
        <f t="shared" si="8"/>
        <v>109222</v>
      </c>
      <c r="N17" s="126">
        <f t="shared" si="8"/>
        <v>659867.21600000001</v>
      </c>
      <c r="O17" s="126">
        <f t="shared" si="8"/>
        <v>576580</v>
      </c>
      <c r="P17" s="126">
        <f t="shared" si="8"/>
        <v>83287.216</v>
      </c>
      <c r="Q17" s="126">
        <f t="shared" si="8"/>
        <v>83287.216</v>
      </c>
      <c r="R17" s="126">
        <f t="shared" si="8"/>
        <v>0</v>
      </c>
      <c r="S17" s="126">
        <f t="shared" si="8"/>
        <v>173558</v>
      </c>
      <c r="T17" s="126">
        <f t="shared" si="8"/>
        <v>157780</v>
      </c>
      <c r="U17" s="126">
        <f t="shared" si="8"/>
        <v>15778</v>
      </c>
      <c r="V17" s="126">
        <f t="shared" si="8"/>
        <v>0</v>
      </c>
      <c r="W17" s="126">
        <f t="shared" si="8"/>
        <v>15778</v>
      </c>
      <c r="X17" s="145"/>
    </row>
    <row r="18" spans="1:24" s="133" customFormat="1" ht="37.5" customHeight="1" x14ac:dyDescent="0.25">
      <c r="A18" s="131" t="s">
        <v>48</v>
      </c>
      <c r="B18" s="137" t="s">
        <v>275</v>
      </c>
      <c r="C18" s="132">
        <f>+C14+C8</f>
        <v>1603833.216</v>
      </c>
      <c r="D18" s="132">
        <f t="shared" ref="D18:H19" si="9">+D14+D8</f>
        <v>1402143</v>
      </c>
      <c r="E18" s="132">
        <f t="shared" si="9"/>
        <v>201690.21600000001</v>
      </c>
      <c r="F18" s="132">
        <f t="shared" si="9"/>
        <v>10709</v>
      </c>
      <c r="G18" s="132">
        <f t="shared" si="9"/>
        <v>83287.216</v>
      </c>
      <c r="H18" s="132">
        <f t="shared" si="9"/>
        <v>107694</v>
      </c>
      <c r="I18" s="132">
        <f t="shared" si="1"/>
        <v>1232611.3999999999</v>
      </c>
      <c r="J18" s="132">
        <f>+J7-J8-J11</f>
        <v>872420</v>
      </c>
      <c r="K18" s="132">
        <f t="shared" si="2"/>
        <v>360191.4</v>
      </c>
      <c r="L18" s="132">
        <f>+L7-L8-L11</f>
        <v>0</v>
      </c>
      <c r="M18" s="132">
        <f>+M7-M8-M11</f>
        <v>360191.4</v>
      </c>
      <c r="N18" s="132">
        <f t="shared" si="3"/>
        <v>850970.78399999999</v>
      </c>
      <c r="O18" s="132">
        <f>+O7-O8-O11</f>
        <v>674258</v>
      </c>
      <c r="P18" s="132">
        <f t="shared" si="4"/>
        <v>176712.78399999999</v>
      </c>
      <c r="Q18" s="132">
        <f>+Q7-Q8-Q11</f>
        <v>50812.784</v>
      </c>
      <c r="R18" s="132">
        <f>+R7-R8-R11</f>
        <v>125900</v>
      </c>
      <c r="S18" s="132">
        <f t="shared" si="5"/>
        <v>144614</v>
      </c>
      <c r="T18" s="132">
        <f>+T7-T8-T11</f>
        <v>131392</v>
      </c>
      <c r="U18" s="132">
        <f t="shared" si="6"/>
        <v>13222</v>
      </c>
      <c r="V18" s="132">
        <f>+V7-V8-V11</f>
        <v>0</v>
      </c>
      <c r="W18" s="132">
        <f>+W7-W8-W11</f>
        <v>13222</v>
      </c>
      <c r="X18" s="147" t="s">
        <v>281</v>
      </c>
    </row>
    <row r="19" spans="1:24" s="133" customFormat="1" ht="27" customHeight="1" x14ac:dyDescent="0.25">
      <c r="A19" s="131"/>
      <c r="B19" s="137" t="s">
        <v>276</v>
      </c>
      <c r="C19" s="132">
        <f>SUM(D19:E19)</f>
        <v>107694</v>
      </c>
      <c r="D19" s="132"/>
      <c r="E19" s="132">
        <f>SUM(F19:H19)</f>
        <v>107694</v>
      </c>
      <c r="F19" s="132">
        <f t="shared" si="9"/>
        <v>0</v>
      </c>
      <c r="G19" s="132">
        <f t="shared" si="9"/>
        <v>0</v>
      </c>
      <c r="H19" s="132">
        <f>+H15+H9</f>
        <v>107694</v>
      </c>
      <c r="I19" s="132">
        <f t="shared" ref="I19" si="10">+J19+K19</f>
        <v>358123</v>
      </c>
      <c r="J19" s="132">
        <f>+J8-J9-J12</f>
        <v>287331</v>
      </c>
      <c r="K19" s="132">
        <f t="shared" ref="K19" si="11">SUM(L19:M19)</f>
        <v>70792</v>
      </c>
      <c r="L19" s="132">
        <f>+L8-L9-L12</f>
        <v>0</v>
      </c>
      <c r="M19" s="132">
        <f>+M8-M9-M12</f>
        <v>70792</v>
      </c>
      <c r="N19" s="132">
        <f t="shared" ref="N19" si="12">+O19+P19</f>
        <v>324617.21600000001</v>
      </c>
      <c r="O19" s="132">
        <f>+O8-O9-O12</f>
        <v>283240</v>
      </c>
      <c r="P19" s="132">
        <f t="shared" ref="P19" si="13">SUM(Q19:R19)</f>
        <v>41377.216</v>
      </c>
      <c r="Q19" s="132">
        <f>+Q8-Q9-Q12</f>
        <v>41377.216</v>
      </c>
      <c r="R19" s="132">
        <f>+R8-R9-R12</f>
        <v>0</v>
      </c>
      <c r="S19" s="132">
        <f t="shared" ref="S19" si="14">+T19+U19</f>
        <v>101290</v>
      </c>
      <c r="T19" s="132">
        <f>+T8-T9-T12</f>
        <v>92082</v>
      </c>
      <c r="U19" s="132">
        <f t="shared" ref="U19" si="15">SUM(V19:W19)</f>
        <v>9208</v>
      </c>
      <c r="V19" s="132">
        <f>+V8-V9-V12</f>
        <v>0</v>
      </c>
      <c r="W19" s="132">
        <f>+W8-W9-W12</f>
        <v>9208</v>
      </c>
      <c r="X19" s="147"/>
    </row>
    <row r="21" spans="1:24" x14ac:dyDescent="0.25">
      <c r="P21" s="134"/>
      <c r="Q21" s="134"/>
      <c r="R21" s="134"/>
    </row>
    <row r="22" spans="1:24" x14ac:dyDescent="0.25">
      <c r="P22" s="134"/>
      <c r="Q22" s="134"/>
      <c r="R22" s="134"/>
    </row>
  </sheetData>
  <mergeCells count="38">
    <mergeCell ref="A1:X1"/>
    <mergeCell ref="N2:X2"/>
    <mergeCell ref="S4:S6"/>
    <mergeCell ref="A3:A6"/>
    <mergeCell ref="B3:B6"/>
    <mergeCell ref="C3:H3"/>
    <mergeCell ref="D4:H4"/>
    <mergeCell ref="I3:M3"/>
    <mergeCell ref="I4:I6"/>
    <mergeCell ref="J5:J6"/>
    <mergeCell ref="K5:K6"/>
    <mergeCell ref="N3:R3"/>
    <mergeCell ref="S3:W3"/>
    <mergeCell ref="J4:M4"/>
    <mergeCell ref="C16:H16"/>
    <mergeCell ref="F12:F13"/>
    <mergeCell ref="G12:G13"/>
    <mergeCell ref="B12:B13"/>
    <mergeCell ref="O4:R4"/>
    <mergeCell ref="F5:H5"/>
    <mergeCell ref="X3:X6"/>
    <mergeCell ref="C4:C6"/>
    <mergeCell ref="D5:D6"/>
    <mergeCell ref="E5:E6"/>
    <mergeCell ref="O5:O6"/>
    <mergeCell ref="P5:P6"/>
    <mergeCell ref="Q5:R5"/>
    <mergeCell ref="T4:W4"/>
    <mergeCell ref="V5:W5"/>
    <mergeCell ref="N4:N6"/>
    <mergeCell ref="T5:T6"/>
    <mergeCell ref="U5:U6"/>
    <mergeCell ref="L5:M5"/>
    <mergeCell ref="A12:A13"/>
    <mergeCell ref="C12:C13"/>
    <mergeCell ref="D12:D13"/>
    <mergeCell ref="E12:E13"/>
    <mergeCell ref="C10:H10"/>
  </mergeCells>
  <pageMargins left="0.5" right="0.5" top="0.75" bottom="0.75" header="0.3" footer="0.3"/>
  <pageSetup paperSize="9" scale="81"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
  <sheetViews>
    <sheetView zoomScale="70" zoomScaleNormal="70" workbookViewId="0">
      <selection activeCell="J20" sqref="J20"/>
    </sheetView>
  </sheetViews>
  <sheetFormatPr defaultColWidth="9.140625" defaultRowHeight="15.75" x14ac:dyDescent="0.25"/>
  <cols>
    <col min="1" max="1" width="5.28515625" style="121" customWidth="1"/>
    <col min="2" max="2" width="20.28515625" style="120" customWidth="1"/>
    <col min="3" max="7" width="12.42578125" style="120" customWidth="1"/>
    <col min="8" max="12" width="12.42578125" style="128" customWidth="1"/>
    <col min="13" max="22" width="12.42578125" style="120" customWidth="1"/>
    <col min="23" max="16384" width="9.140625" style="120"/>
  </cols>
  <sheetData>
    <row r="1" spans="1:23" s="119" customFormat="1" ht="24.75" customHeight="1" x14ac:dyDescent="0.25">
      <c r="A1" s="253" t="s">
        <v>262</v>
      </c>
      <c r="B1" s="253"/>
      <c r="C1" s="253"/>
      <c r="D1" s="253"/>
      <c r="E1" s="253"/>
      <c r="F1" s="253"/>
      <c r="G1" s="253"/>
      <c r="H1" s="253"/>
      <c r="I1" s="253"/>
      <c r="J1" s="253"/>
      <c r="K1" s="253"/>
      <c r="L1" s="253"/>
      <c r="M1" s="253"/>
      <c r="N1" s="253"/>
      <c r="O1" s="253"/>
      <c r="P1" s="253"/>
      <c r="Q1" s="253"/>
      <c r="R1" s="253"/>
      <c r="S1" s="253"/>
      <c r="T1" s="253"/>
      <c r="U1" s="253"/>
      <c r="V1" s="253"/>
      <c r="W1" s="253"/>
    </row>
    <row r="2" spans="1:23" ht="26.25" customHeight="1" x14ac:dyDescent="0.25">
      <c r="A2" s="245" t="s">
        <v>282</v>
      </c>
      <c r="B2" s="245"/>
      <c r="C2" s="245"/>
      <c r="D2" s="245"/>
      <c r="E2" s="245"/>
      <c r="F2" s="245"/>
      <c r="G2" s="245"/>
      <c r="H2" s="245"/>
      <c r="I2" s="245"/>
      <c r="J2" s="245"/>
      <c r="K2" s="245"/>
      <c r="L2" s="245"/>
      <c r="M2" s="245"/>
      <c r="N2" s="245"/>
      <c r="O2" s="245"/>
      <c r="P2" s="245"/>
      <c r="Q2" s="245"/>
      <c r="R2" s="245"/>
      <c r="S2" s="245"/>
      <c r="T2" s="245"/>
      <c r="U2" s="245"/>
      <c r="V2" s="245"/>
      <c r="W2" s="245"/>
    </row>
    <row r="3" spans="1:23" ht="24" customHeight="1" x14ac:dyDescent="0.25">
      <c r="A3" s="254" t="s">
        <v>298</v>
      </c>
      <c r="B3" s="245"/>
      <c r="C3" s="245"/>
      <c r="D3" s="245"/>
      <c r="E3" s="245"/>
      <c r="F3" s="245"/>
      <c r="G3" s="245"/>
      <c r="H3" s="245"/>
      <c r="I3" s="245"/>
      <c r="J3" s="245"/>
      <c r="K3" s="245"/>
      <c r="L3" s="245"/>
      <c r="M3" s="245"/>
      <c r="N3" s="245"/>
      <c r="O3" s="245"/>
      <c r="P3" s="245"/>
      <c r="Q3" s="245"/>
      <c r="R3" s="245"/>
      <c r="S3" s="245"/>
      <c r="T3" s="245"/>
      <c r="U3" s="245"/>
      <c r="V3" s="245"/>
      <c r="W3" s="245"/>
    </row>
    <row r="4" spans="1:23" ht="26.25" customHeight="1" x14ac:dyDescent="0.25">
      <c r="B4" s="122"/>
      <c r="C4" s="122"/>
      <c r="D4" s="122"/>
      <c r="E4" s="122"/>
      <c r="F4" s="122"/>
      <c r="G4" s="122"/>
      <c r="H4" s="123"/>
      <c r="I4" s="123"/>
      <c r="J4" s="123"/>
      <c r="K4" s="123"/>
      <c r="L4" s="123"/>
      <c r="M4" s="246" t="s">
        <v>225</v>
      </c>
      <c r="N4" s="246"/>
      <c r="O4" s="246"/>
      <c r="P4" s="246"/>
      <c r="Q4" s="246"/>
      <c r="R4" s="246"/>
      <c r="S4" s="246"/>
      <c r="T4" s="246"/>
      <c r="U4" s="246"/>
      <c r="V4" s="246"/>
      <c r="W4" s="246"/>
    </row>
    <row r="5" spans="1:23" ht="67.5" customHeight="1" x14ac:dyDescent="0.25">
      <c r="A5" s="247" t="s">
        <v>0</v>
      </c>
      <c r="B5" s="247" t="s">
        <v>283</v>
      </c>
      <c r="C5" s="237" t="s">
        <v>257</v>
      </c>
      <c r="D5" s="239"/>
      <c r="E5" s="239"/>
      <c r="F5" s="239"/>
      <c r="G5" s="239"/>
      <c r="H5" s="250" t="s">
        <v>259</v>
      </c>
      <c r="I5" s="251"/>
      <c r="J5" s="251"/>
      <c r="K5" s="251"/>
      <c r="L5" s="251"/>
      <c r="M5" s="237" t="s">
        <v>260</v>
      </c>
      <c r="N5" s="239"/>
      <c r="O5" s="239"/>
      <c r="P5" s="239"/>
      <c r="Q5" s="239"/>
      <c r="R5" s="237" t="s">
        <v>261</v>
      </c>
      <c r="S5" s="239"/>
      <c r="T5" s="239"/>
      <c r="U5" s="239"/>
      <c r="V5" s="239"/>
      <c r="W5" s="233" t="s">
        <v>239</v>
      </c>
    </row>
    <row r="6" spans="1:23" ht="24.75" customHeight="1" x14ac:dyDescent="0.25">
      <c r="A6" s="248"/>
      <c r="B6" s="248"/>
      <c r="C6" s="233" t="s">
        <v>244</v>
      </c>
      <c r="D6" s="236" t="s">
        <v>219</v>
      </c>
      <c r="E6" s="236"/>
      <c r="F6" s="236"/>
      <c r="G6" s="236"/>
      <c r="H6" s="233" t="s">
        <v>244</v>
      </c>
      <c r="I6" s="236" t="s">
        <v>219</v>
      </c>
      <c r="J6" s="236"/>
      <c r="K6" s="236"/>
      <c r="L6" s="236"/>
      <c r="M6" s="233" t="s">
        <v>244</v>
      </c>
      <c r="N6" s="236" t="s">
        <v>219</v>
      </c>
      <c r="O6" s="236"/>
      <c r="P6" s="236"/>
      <c r="Q6" s="236"/>
      <c r="R6" s="233" t="s">
        <v>244</v>
      </c>
      <c r="S6" s="236" t="s">
        <v>219</v>
      </c>
      <c r="T6" s="236"/>
      <c r="U6" s="236"/>
      <c r="V6" s="236"/>
      <c r="W6" s="234"/>
    </row>
    <row r="7" spans="1:23" ht="19.5" customHeight="1" x14ac:dyDescent="0.25">
      <c r="A7" s="248"/>
      <c r="B7" s="248"/>
      <c r="C7" s="234"/>
      <c r="D7" s="233" t="s">
        <v>256</v>
      </c>
      <c r="E7" s="237" t="s">
        <v>247</v>
      </c>
      <c r="F7" s="238"/>
      <c r="G7" s="233" t="s">
        <v>264</v>
      </c>
      <c r="H7" s="234"/>
      <c r="I7" s="233" t="s">
        <v>256</v>
      </c>
      <c r="J7" s="237" t="s">
        <v>247</v>
      </c>
      <c r="K7" s="238"/>
      <c r="L7" s="233" t="s">
        <v>264</v>
      </c>
      <c r="M7" s="234"/>
      <c r="N7" s="233" t="s">
        <v>256</v>
      </c>
      <c r="O7" s="237" t="s">
        <v>219</v>
      </c>
      <c r="P7" s="238"/>
      <c r="Q7" s="233" t="s">
        <v>264</v>
      </c>
      <c r="R7" s="234"/>
      <c r="S7" s="233" t="s">
        <v>256</v>
      </c>
      <c r="T7" s="237" t="s">
        <v>219</v>
      </c>
      <c r="U7" s="238"/>
      <c r="V7" s="233" t="s">
        <v>264</v>
      </c>
      <c r="W7" s="234"/>
    </row>
    <row r="8" spans="1:23" ht="39" customHeight="1" x14ac:dyDescent="0.25">
      <c r="A8" s="249"/>
      <c r="B8" s="249"/>
      <c r="C8" s="235"/>
      <c r="D8" s="235"/>
      <c r="E8" s="148" t="s">
        <v>303</v>
      </c>
      <c r="F8" s="148" t="s">
        <v>304</v>
      </c>
      <c r="G8" s="235"/>
      <c r="H8" s="235"/>
      <c r="I8" s="235"/>
      <c r="J8" s="148" t="s">
        <v>303</v>
      </c>
      <c r="K8" s="148" t="s">
        <v>304</v>
      </c>
      <c r="L8" s="235"/>
      <c r="M8" s="235"/>
      <c r="N8" s="235"/>
      <c r="O8" s="148" t="s">
        <v>303</v>
      </c>
      <c r="P8" s="148" t="s">
        <v>304</v>
      </c>
      <c r="Q8" s="235"/>
      <c r="R8" s="235"/>
      <c r="S8" s="235"/>
      <c r="T8" s="148" t="s">
        <v>303</v>
      </c>
      <c r="U8" s="148" t="s">
        <v>304</v>
      </c>
      <c r="V8" s="235"/>
      <c r="W8" s="235"/>
    </row>
    <row r="9" spans="1:23" s="144" customFormat="1" ht="51" customHeight="1" x14ac:dyDescent="0.25">
      <c r="A9" s="125"/>
      <c r="B9" s="149" t="s">
        <v>284</v>
      </c>
      <c r="C9" s="126">
        <f>+H9+M9+R9</f>
        <v>971827</v>
      </c>
      <c r="D9" s="126">
        <f>+I9+N9+S9</f>
        <v>817827</v>
      </c>
      <c r="E9" s="126">
        <f>+I9+O9+S9</f>
        <v>781560</v>
      </c>
      <c r="F9" s="126">
        <f>+P9</f>
        <v>36267</v>
      </c>
      <c r="G9" s="126">
        <f>+L9+Q9+V9</f>
        <v>154000</v>
      </c>
      <c r="H9" s="126">
        <f>+I9+L9</f>
        <v>470517</v>
      </c>
      <c r="I9" s="126">
        <f>SUM(J9:K9)</f>
        <v>410517</v>
      </c>
      <c r="J9" s="126">
        <v>410517</v>
      </c>
      <c r="K9" s="126"/>
      <c r="L9" s="126">
        <v>60000</v>
      </c>
      <c r="M9" s="126">
        <f t="shared" ref="M9" si="0">+N9+Q9</f>
        <v>409982</v>
      </c>
      <c r="N9" s="126">
        <f>SUM(O9:P9)</f>
        <v>327982</v>
      </c>
      <c r="O9" s="126">
        <v>291715</v>
      </c>
      <c r="P9" s="126">
        <v>36267</v>
      </c>
      <c r="Q9" s="126">
        <v>82000</v>
      </c>
      <c r="R9" s="126">
        <f t="shared" ref="R9" si="1">+S9+V9</f>
        <v>91328</v>
      </c>
      <c r="S9" s="126">
        <f>SUM(T9:U9)</f>
        <v>79328</v>
      </c>
      <c r="T9" s="126">
        <v>79328</v>
      </c>
      <c r="U9" s="126"/>
      <c r="V9" s="126">
        <v>12000</v>
      </c>
      <c r="W9" s="126"/>
    </row>
    <row r="10" spans="1:23" x14ac:dyDescent="0.25">
      <c r="Q10" s="134"/>
    </row>
    <row r="11" spans="1:23" x14ac:dyDescent="0.25">
      <c r="Q11" s="134"/>
    </row>
  </sheetData>
  <mergeCells count="31">
    <mergeCell ref="D7:D8"/>
    <mergeCell ref="E7:F7"/>
    <mergeCell ref="N7:N8"/>
    <mergeCell ref="S7:S8"/>
    <mergeCell ref="A1:W1"/>
    <mergeCell ref="A2:W2"/>
    <mergeCell ref="M4:W4"/>
    <mergeCell ref="A5:A8"/>
    <mergeCell ref="B5:B8"/>
    <mergeCell ref="C5:G5"/>
    <mergeCell ref="H5:L5"/>
    <mergeCell ref="M5:Q5"/>
    <mergeCell ref="R5:V5"/>
    <mergeCell ref="W5:W8"/>
    <mergeCell ref="Q7:Q8"/>
    <mergeCell ref="C6:C8"/>
    <mergeCell ref="D6:G6"/>
    <mergeCell ref="H6:H8"/>
    <mergeCell ref="A3:W3"/>
    <mergeCell ref="G7:G8"/>
    <mergeCell ref="V7:V8"/>
    <mergeCell ref="R6:R8"/>
    <mergeCell ref="S6:V6"/>
    <mergeCell ref="I6:L6"/>
    <mergeCell ref="M6:M8"/>
    <mergeCell ref="N6:Q6"/>
    <mergeCell ref="L7:L8"/>
    <mergeCell ref="O7:P7"/>
    <mergeCell ref="I7:I8"/>
    <mergeCell ref="J7:K7"/>
    <mergeCell ref="T7:U7"/>
  </mergeCells>
  <pageMargins left="0.5" right="0.5" top="0.75" bottom="0.75" header="0.3" footer="0.3"/>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6"/>
  <sheetViews>
    <sheetView zoomScale="80" zoomScaleNormal="80" workbookViewId="0">
      <selection activeCell="A2" sqref="A2:AV2"/>
    </sheetView>
  </sheetViews>
  <sheetFormatPr defaultColWidth="11.42578125" defaultRowHeight="15.75" x14ac:dyDescent="0.25"/>
  <cols>
    <col min="1" max="1" width="5.42578125" style="226" customWidth="1"/>
    <col min="2" max="2" width="42.85546875" style="185" customWidth="1"/>
    <col min="3" max="47" width="6.28515625" style="185" customWidth="1"/>
    <col min="48" max="48" width="6.140625" style="185" customWidth="1"/>
    <col min="49" max="256" width="11.42578125" style="185"/>
    <col min="257" max="257" width="5.42578125" style="185" customWidth="1"/>
    <col min="258" max="258" width="42.85546875" style="185" customWidth="1"/>
    <col min="259" max="303" width="6.28515625" style="185" customWidth="1"/>
    <col min="304" max="304" width="6.140625" style="185" customWidth="1"/>
    <col min="305" max="512" width="11.42578125" style="185"/>
    <col min="513" max="513" width="5.42578125" style="185" customWidth="1"/>
    <col min="514" max="514" width="42.85546875" style="185" customWidth="1"/>
    <col min="515" max="559" width="6.28515625" style="185" customWidth="1"/>
    <col min="560" max="560" width="6.140625" style="185" customWidth="1"/>
    <col min="561" max="768" width="11.42578125" style="185"/>
    <col min="769" max="769" width="5.42578125" style="185" customWidth="1"/>
    <col min="770" max="770" width="42.85546875" style="185" customWidth="1"/>
    <col min="771" max="815" width="6.28515625" style="185" customWidth="1"/>
    <col min="816" max="816" width="6.140625" style="185" customWidth="1"/>
    <col min="817" max="1024" width="11.42578125" style="185"/>
    <col min="1025" max="1025" width="5.42578125" style="185" customWidth="1"/>
    <col min="1026" max="1026" width="42.85546875" style="185" customWidth="1"/>
    <col min="1027" max="1071" width="6.28515625" style="185" customWidth="1"/>
    <col min="1072" max="1072" width="6.140625" style="185" customWidth="1"/>
    <col min="1073" max="1280" width="11.42578125" style="185"/>
    <col min="1281" max="1281" width="5.42578125" style="185" customWidth="1"/>
    <col min="1282" max="1282" width="42.85546875" style="185" customWidth="1"/>
    <col min="1283" max="1327" width="6.28515625" style="185" customWidth="1"/>
    <col min="1328" max="1328" width="6.140625" style="185" customWidth="1"/>
    <col min="1329" max="1536" width="11.42578125" style="185"/>
    <col min="1537" max="1537" width="5.42578125" style="185" customWidth="1"/>
    <col min="1538" max="1538" width="42.85546875" style="185" customWidth="1"/>
    <col min="1539" max="1583" width="6.28515625" style="185" customWidth="1"/>
    <col min="1584" max="1584" width="6.140625" style="185" customWidth="1"/>
    <col min="1585" max="1792" width="11.42578125" style="185"/>
    <col min="1793" max="1793" width="5.42578125" style="185" customWidth="1"/>
    <col min="1794" max="1794" width="42.85546875" style="185" customWidth="1"/>
    <col min="1795" max="1839" width="6.28515625" style="185" customWidth="1"/>
    <col min="1840" max="1840" width="6.140625" style="185" customWidth="1"/>
    <col min="1841" max="2048" width="11.42578125" style="185"/>
    <col min="2049" max="2049" width="5.42578125" style="185" customWidth="1"/>
    <col min="2050" max="2050" width="42.85546875" style="185" customWidth="1"/>
    <col min="2051" max="2095" width="6.28515625" style="185" customWidth="1"/>
    <col min="2096" max="2096" width="6.140625" style="185" customWidth="1"/>
    <col min="2097" max="2304" width="11.42578125" style="185"/>
    <col min="2305" max="2305" width="5.42578125" style="185" customWidth="1"/>
    <col min="2306" max="2306" width="42.85546875" style="185" customWidth="1"/>
    <col min="2307" max="2351" width="6.28515625" style="185" customWidth="1"/>
    <col min="2352" max="2352" width="6.140625" style="185" customWidth="1"/>
    <col min="2353" max="2560" width="11.42578125" style="185"/>
    <col min="2561" max="2561" width="5.42578125" style="185" customWidth="1"/>
    <col min="2562" max="2562" width="42.85546875" style="185" customWidth="1"/>
    <col min="2563" max="2607" width="6.28515625" style="185" customWidth="1"/>
    <col min="2608" max="2608" width="6.140625" style="185" customWidth="1"/>
    <col min="2609" max="2816" width="11.42578125" style="185"/>
    <col min="2817" max="2817" width="5.42578125" style="185" customWidth="1"/>
    <col min="2818" max="2818" width="42.85546875" style="185" customWidth="1"/>
    <col min="2819" max="2863" width="6.28515625" style="185" customWidth="1"/>
    <col min="2864" max="2864" width="6.140625" style="185" customWidth="1"/>
    <col min="2865" max="3072" width="11.42578125" style="185"/>
    <col min="3073" max="3073" width="5.42578125" style="185" customWidth="1"/>
    <col min="3074" max="3074" width="42.85546875" style="185" customWidth="1"/>
    <col min="3075" max="3119" width="6.28515625" style="185" customWidth="1"/>
    <col min="3120" max="3120" width="6.140625" style="185" customWidth="1"/>
    <col min="3121" max="3328" width="11.42578125" style="185"/>
    <col min="3329" max="3329" width="5.42578125" style="185" customWidth="1"/>
    <col min="3330" max="3330" width="42.85546875" style="185" customWidth="1"/>
    <col min="3331" max="3375" width="6.28515625" style="185" customWidth="1"/>
    <col min="3376" max="3376" width="6.140625" style="185" customWidth="1"/>
    <col min="3377" max="3584" width="11.42578125" style="185"/>
    <col min="3585" max="3585" width="5.42578125" style="185" customWidth="1"/>
    <col min="3586" max="3586" width="42.85546875" style="185" customWidth="1"/>
    <col min="3587" max="3631" width="6.28515625" style="185" customWidth="1"/>
    <col min="3632" max="3632" width="6.140625" style="185" customWidth="1"/>
    <col min="3633" max="3840" width="11.42578125" style="185"/>
    <col min="3841" max="3841" width="5.42578125" style="185" customWidth="1"/>
    <col min="3842" max="3842" width="42.85546875" style="185" customWidth="1"/>
    <col min="3843" max="3887" width="6.28515625" style="185" customWidth="1"/>
    <col min="3888" max="3888" width="6.140625" style="185" customWidth="1"/>
    <col min="3889" max="4096" width="11.42578125" style="185"/>
    <col min="4097" max="4097" width="5.42578125" style="185" customWidth="1"/>
    <col min="4098" max="4098" width="42.85546875" style="185" customWidth="1"/>
    <col min="4099" max="4143" width="6.28515625" style="185" customWidth="1"/>
    <col min="4144" max="4144" width="6.140625" style="185" customWidth="1"/>
    <col min="4145" max="4352" width="11.42578125" style="185"/>
    <col min="4353" max="4353" width="5.42578125" style="185" customWidth="1"/>
    <col min="4354" max="4354" width="42.85546875" style="185" customWidth="1"/>
    <col min="4355" max="4399" width="6.28515625" style="185" customWidth="1"/>
    <col min="4400" max="4400" width="6.140625" style="185" customWidth="1"/>
    <col min="4401" max="4608" width="11.42578125" style="185"/>
    <col min="4609" max="4609" width="5.42578125" style="185" customWidth="1"/>
    <col min="4610" max="4610" width="42.85546875" style="185" customWidth="1"/>
    <col min="4611" max="4655" width="6.28515625" style="185" customWidth="1"/>
    <col min="4656" max="4656" width="6.140625" style="185" customWidth="1"/>
    <col min="4657" max="4864" width="11.42578125" style="185"/>
    <col min="4865" max="4865" width="5.42578125" style="185" customWidth="1"/>
    <col min="4866" max="4866" width="42.85546875" style="185" customWidth="1"/>
    <col min="4867" max="4911" width="6.28515625" style="185" customWidth="1"/>
    <col min="4912" max="4912" width="6.140625" style="185" customWidth="1"/>
    <col min="4913" max="5120" width="11.42578125" style="185"/>
    <col min="5121" max="5121" width="5.42578125" style="185" customWidth="1"/>
    <col min="5122" max="5122" width="42.85546875" style="185" customWidth="1"/>
    <col min="5123" max="5167" width="6.28515625" style="185" customWidth="1"/>
    <col min="5168" max="5168" width="6.140625" style="185" customWidth="1"/>
    <col min="5169" max="5376" width="11.42578125" style="185"/>
    <col min="5377" max="5377" width="5.42578125" style="185" customWidth="1"/>
    <col min="5378" max="5378" width="42.85546875" style="185" customWidth="1"/>
    <col min="5379" max="5423" width="6.28515625" style="185" customWidth="1"/>
    <col min="5424" max="5424" width="6.140625" style="185" customWidth="1"/>
    <col min="5425" max="5632" width="11.42578125" style="185"/>
    <col min="5633" max="5633" width="5.42578125" style="185" customWidth="1"/>
    <col min="5634" max="5634" width="42.85546875" style="185" customWidth="1"/>
    <col min="5635" max="5679" width="6.28515625" style="185" customWidth="1"/>
    <col min="5680" max="5680" width="6.140625" style="185" customWidth="1"/>
    <col min="5681" max="5888" width="11.42578125" style="185"/>
    <col min="5889" max="5889" width="5.42578125" style="185" customWidth="1"/>
    <col min="5890" max="5890" width="42.85546875" style="185" customWidth="1"/>
    <col min="5891" max="5935" width="6.28515625" style="185" customWidth="1"/>
    <col min="5936" max="5936" width="6.140625" style="185" customWidth="1"/>
    <col min="5937" max="6144" width="11.42578125" style="185"/>
    <col min="6145" max="6145" width="5.42578125" style="185" customWidth="1"/>
    <col min="6146" max="6146" width="42.85546875" style="185" customWidth="1"/>
    <col min="6147" max="6191" width="6.28515625" style="185" customWidth="1"/>
    <col min="6192" max="6192" width="6.140625" style="185" customWidth="1"/>
    <col min="6193" max="6400" width="11.42578125" style="185"/>
    <col min="6401" max="6401" width="5.42578125" style="185" customWidth="1"/>
    <col min="6402" max="6402" width="42.85546875" style="185" customWidth="1"/>
    <col min="6403" max="6447" width="6.28515625" style="185" customWidth="1"/>
    <col min="6448" max="6448" width="6.140625" style="185" customWidth="1"/>
    <col min="6449" max="6656" width="11.42578125" style="185"/>
    <col min="6657" max="6657" width="5.42578125" style="185" customWidth="1"/>
    <col min="6658" max="6658" width="42.85546875" style="185" customWidth="1"/>
    <col min="6659" max="6703" width="6.28515625" style="185" customWidth="1"/>
    <col min="6704" max="6704" width="6.140625" style="185" customWidth="1"/>
    <col min="6705" max="6912" width="11.42578125" style="185"/>
    <col min="6913" max="6913" width="5.42578125" style="185" customWidth="1"/>
    <col min="6914" max="6914" width="42.85546875" style="185" customWidth="1"/>
    <col min="6915" max="6959" width="6.28515625" style="185" customWidth="1"/>
    <col min="6960" max="6960" width="6.140625" style="185" customWidth="1"/>
    <col min="6961" max="7168" width="11.42578125" style="185"/>
    <col min="7169" max="7169" width="5.42578125" style="185" customWidth="1"/>
    <col min="7170" max="7170" width="42.85546875" style="185" customWidth="1"/>
    <col min="7171" max="7215" width="6.28515625" style="185" customWidth="1"/>
    <col min="7216" max="7216" width="6.140625" style="185" customWidth="1"/>
    <col min="7217" max="7424" width="11.42578125" style="185"/>
    <col min="7425" max="7425" width="5.42578125" style="185" customWidth="1"/>
    <col min="7426" max="7426" width="42.85546875" style="185" customWidth="1"/>
    <col min="7427" max="7471" width="6.28515625" style="185" customWidth="1"/>
    <col min="7472" max="7472" width="6.140625" style="185" customWidth="1"/>
    <col min="7473" max="7680" width="11.42578125" style="185"/>
    <col min="7681" max="7681" width="5.42578125" style="185" customWidth="1"/>
    <col min="7682" max="7682" width="42.85546875" style="185" customWidth="1"/>
    <col min="7683" max="7727" width="6.28515625" style="185" customWidth="1"/>
    <col min="7728" max="7728" width="6.140625" style="185" customWidth="1"/>
    <col min="7729" max="7936" width="11.42578125" style="185"/>
    <col min="7937" max="7937" width="5.42578125" style="185" customWidth="1"/>
    <col min="7938" max="7938" width="42.85546875" style="185" customWidth="1"/>
    <col min="7939" max="7983" width="6.28515625" style="185" customWidth="1"/>
    <col min="7984" max="7984" width="6.140625" style="185" customWidth="1"/>
    <col min="7985" max="8192" width="11.42578125" style="185"/>
    <col min="8193" max="8193" width="5.42578125" style="185" customWidth="1"/>
    <col min="8194" max="8194" width="42.85546875" style="185" customWidth="1"/>
    <col min="8195" max="8239" width="6.28515625" style="185" customWidth="1"/>
    <col min="8240" max="8240" width="6.140625" style="185" customWidth="1"/>
    <col min="8241" max="8448" width="11.42578125" style="185"/>
    <col min="8449" max="8449" width="5.42578125" style="185" customWidth="1"/>
    <col min="8450" max="8450" width="42.85546875" style="185" customWidth="1"/>
    <col min="8451" max="8495" width="6.28515625" style="185" customWidth="1"/>
    <col min="8496" max="8496" width="6.140625" style="185" customWidth="1"/>
    <col min="8497" max="8704" width="11.42578125" style="185"/>
    <col min="8705" max="8705" width="5.42578125" style="185" customWidth="1"/>
    <col min="8706" max="8706" width="42.85546875" style="185" customWidth="1"/>
    <col min="8707" max="8751" width="6.28515625" style="185" customWidth="1"/>
    <col min="8752" max="8752" width="6.140625" style="185" customWidth="1"/>
    <col min="8753" max="8960" width="11.42578125" style="185"/>
    <col min="8961" max="8961" width="5.42578125" style="185" customWidth="1"/>
    <col min="8962" max="8962" width="42.85546875" style="185" customWidth="1"/>
    <col min="8963" max="9007" width="6.28515625" style="185" customWidth="1"/>
    <col min="9008" max="9008" width="6.140625" style="185" customWidth="1"/>
    <col min="9009" max="9216" width="11.42578125" style="185"/>
    <col min="9217" max="9217" width="5.42578125" style="185" customWidth="1"/>
    <col min="9218" max="9218" width="42.85546875" style="185" customWidth="1"/>
    <col min="9219" max="9263" width="6.28515625" style="185" customWidth="1"/>
    <col min="9264" max="9264" width="6.140625" style="185" customWidth="1"/>
    <col min="9265" max="9472" width="11.42578125" style="185"/>
    <col min="9473" max="9473" width="5.42578125" style="185" customWidth="1"/>
    <col min="9474" max="9474" width="42.85546875" style="185" customWidth="1"/>
    <col min="9475" max="9519" width="6.28515625" style="185" customWidth="1"/>
    <col min="9520" max="9520" width="6.140625" style="185" customWidth="1"/>
    <col min="9521" max="9728" width="11.42578125" style="185"/>
    <col min="9729" max="9729" width="5.42578125" style="185" customWidth="1"/>
    <col min="9730" max="9730" width="42.85546875" style="185" customWidth="1"/>
    <col min="9731" max="9775" width="6.28515625" style="185" customWidth="1"/>
    <col min="9776" max="9776" width="6.140625" style="185" customWidth="1"/>
    <col min="9777" max="9984" width="11.42578125" style="185"/>
    <col min="9985" max="9985" width="5.42578125" style="185" customWidth="1"/>
    <col min="9986" max="9986" width="42.85546875" style="185" customWidth="1"/>
    <col min="9987" max="10031" width="6.28515625" style="185" customWidth="1"/>
    <col min="10032" max="10032" width="6.140625" style="185" customWidth="1"/>
    <col min="10033" max="10240" width="11.42578125" style="185"/>
    <col min="10241" max="10241" width="5.42578125" style="185" customWidth="1"/>
    <col min="10242" max="10242" width="42.85546875" style="185" customWidth="1"/>
    <col min="10243" max="10287" width="6.28515625" style="185" customWidth="1"/>
    <col min="10288" max="10288" width="6.140625" style="185" customWidth="1"/>
    <col min="10289" max="10496" width="11.42578125" style="185"/>
    <col min="10497" max="10497" width="5.42578125" style="185" customWidth="1"/>
    <col min="10498" max="10498" width="42.85546875" style="185" customWidth="1"/>
    <col min="10499" max="10543" width="6.28515625" style="185" customWidth="1"/>
    <col min="10544" max="10544" width="6.140625" style="185" customWidth="1"/>
    <col min="10545" max="10752" width="11.42578125" style="185"/>
    <col min="10753" max="10753" width="5.42578125" style="185" customWidth="1"/>
    <col min="10754" max="10754" width="42.85546875" style="185" customWidth="1"/>
    <col min="10755" max="10799" width="6.28515625" style="185" customWidth="1"/>
    <col min="10800" max="10800" width="6.140625" style="185" customWidth="1"/>
    <col min="10801" max="11008" width="11.42578125" style="185"/>
    <col min="11009" max="11009" width="5.42578125" style="185" customWidth="1"/>
    <col min="11010" max="11010" width="42.85546875" style="185" customWidth="1"/>
    <col min="11011" max="11055" width="6.28515625" style="185" customWidth="1"/>
    <col min="11056" max="11056" width="6.140625" style="185" customWidth="1"/>
    <col min="11057" max="11264" width="11.42578125" style="185"/>
    <col min="11265" max="11265" width="5.42578125" style="185" customWidth="1"/>
    <col min="11266" max="11266" width="42.85546875" style="185" customWidth="1"/>
    <col min="11267" max="11311" width="6.28515625" style="185" customWidth="1"/>
    <col min="11312" max="11312" width="6.140625" style="185" customWidth="1"/>
    <col min="11313" max="11520" width="11.42578125" style="185"/>
    <col min="11521" max="11521" width="5.42578125" style="185" customWidth="1"/>
    <col min="11522" max="11522" width="42.85546875" style="185" customWidth="1"/>
    <col min="11523" max="11567" width="6.28515625" style="185" customWidth="1"/>
    <col min="11568" max="11568" width="6.140625" style="185" customWidth="1"/>
    <col min="11569" max="11776" width="11.42578125" style="185"/>
    <col min="11777" max="11777" width="5.42578125" style="185" customWidth="1"/>
    <col min="11778" max="11778" width="42.85546875" style="185" customWidth="1"/>
    <col min="11779" max="11823" width="6.28515625" style="185" customWidth="1"/>
    <col min="11824" max="11824" width="6.140625" style="185" customWidth="1"/>
    <col min="11825" max="12032" width="11.42578125" style="185"/>
    <col min="12033" max="12033" width="5.42578125" style="185" customWidth="1"/>
    <col min="12034" max="12034" width="42.85546875" style="185" customWidth="1"/>
    <col min="12035" max="12079" width="6.28515625" style="185" customWidth="1"/>
    <col min="12080" max="12080" width="6.140625" style="185" customWidth="1"/>
    <col min="12081" max="12288" width="11.42578125" style="185"/>
    <col min="12289" max="12289" width="5.42578125" style="185" customWidth="1"/>
    <col min="12290" max="12290" width="42.85546875" style="185" customWidth="1"/>
    <col min="12291" max="12335" width="6.28515625" style="185" customWidth="1"/>
    <col min="12336" max="12336" width="6.140625" style="185" customWidth="1"/>
    <col min="12337" max="12544" width="11.42578125" style="185"/>
    <col min="12545" max="12545" width="5.42578125" style="185" customWidth="1"/>
    <col min="12546" max="12546" width="42.85546875" style="185" customWidth="1"/>
    <col min="12547" max="12591" width="6.28515625" style="185" customWidth="1"/>
    <col min="12592" max="12592" width="6.140625" style="185" customWidth="1"/>
    <col min="12593" max="12800" width="11.42578125" style="185"/>
    <col min="12801" max="12801" width="5.42578125" style="185" customWidth="1"/>
    <col min="12802" max="12802" width="42.85546875" style="185" customWidth="1"/>
    <col min="12803" max="12847" width="6.28515625" style="185" customWidth="1"/>
    <col min="12848" max="12848" width="6.140625" style="185" customWidth="1"/>
    <col min="12849" max="13056" width="11.42578125" style="185"/>
    <col min="13057" max="13057" width="5.42578125" style="185" customWidth="1"/>
    <col min="13058" max="13058" width="42.85546875" style="185" customWidth="1"/>
    <col min="13059" max="13103" width="6.28515625" style="185" customWidth="1"/>
    <col min="13104" max="13104" width="6.140625" style="185" customWidth="1"/>
    <col min="13105" max="13312" width="11.42578125" style="185"/>
    <col min="13313" max="13313" width="5.42578125" style="185" customWidth="1"/>
    <col min="13314" max="13314" width="42.85546875" style="185" customWidth="1"/>
    <col min="13315" max="13359" width="6.28515625" style="185" customWidth="1"/>
    <col min="13360" max="13360" width="6.140625" style="185" customWidth="1"/>
    <col min="13361" max="13568" width="11.42578125" style="185"/>
    <col min="13569" max="13569" width="5.42578125" style="185" customWidth="1"/>
    <col min="13570" max="13570" width="42.85546875" style="185" customWidth="1"/>
    <col min="13571" max="13615" width="6.28515625" style="185" customWidth="1"/>
    <col min="13616" max="13616" width="6.140625" style="185" customWidth="1"/>
    <col min="13617" max="13824" width="11.42578125" style="185"/>
    <col min="13825" max="13825" width="5.42578125" style="185" customWidth="1"/>
    <col min="13826" max="13826" width="42.85546875" style="185" customWidth="1"/>
    <col min="13827" max="13871" width="6.28515625" style="185" customWidth="1"/>
    <col min="13872" max="13872" width="6.140625" style="185" customWidth="1"/>
    <col min="13873" max="14080" width="11.42578125" style="185"/>
    <col min="14081" max="14081" width="5.42578125" style="185" customWidth="1"/>
    <col min="14082" max="14082" width="42.85546875" style="185" customWidth="1"/>
    <col min="14083" max="14127" width="6.28515625" style="185" customWidth="1"/>
    <col min="14128" max="14128" width="6.140625" style="185" customWidth="1"/>
    <col min="14129" max="14336" width="11.42578125" style="185"/>
    <col min="14337" max="14337" width="5.42578125" style="185" customWidth="1"/>
    <col min="14338" max="14338" width="42.85546875" style="185" customWidth="1"/>
    <col min="14339" max="14383" width="6.28515625" style="185" customWidth="1"/>
    <col min="14384" max="14384" width="6.140625" style="185" customWidth="1"/>
    <col min="14385" max="14592" width="11.42578125" style="185"/>
    <col min="14593" max="14593" width="5.42578125" style="185" customWidth="1"/>
    <col min="14594" max="14594" width="42.85546875" style="185" customWidth="1"/>
    <col min="14595" max="14639" width="6.28515625" style="185" customWidth="1"/>
    <col min="14640" max="14640" width="6.140625" style="185" customWidth="1"/>
    <col min="14641" max="14848" width="11.42578125" style="185"/>
    <col min="14849" max="14849" width="5.42578125" style="185" customWidth="1"/>
    <col min="14850" max="14850" width="42.85546875" style="185" customWidth="1"/>
    <col min="14851" max="14895" width="6.28515625" style="185" customWidth="1"/>
    <col min="14896" max="14896" width="6.140625" style="185" customWidth="1"/>
    <col min="14897" max="15104" width="11.42578125" style="185"/>
    <col min="15105" max="15105" width="5.42578125" style="185" customWidth="1"/>
    <col min="15106" max="15106" width="42.85546875" style="185" customWidth="1"/>
    <col min="15107" max="15151" width="6.28515625" style="185" customWidth="1"/>
    <col min="15152" max="15152" width="6.140625" style="185" customWidth="1"/>
    <col min="15153" max="15360" width="11.42578125" style="185"/>
    <col min="15361" max="15361" width="5.42578125" style="185" customWidth="1"/>
    <col min="15362" max="15362" width="42.85546875" style="185" customWidth="1"/>
    <col min="15363" max="15407" width="6.28515625" style="185" customWidth="1"/>
    <col min="15408" max="15408" width="6.140625" style="185" customWidth="1"/>
    <col min="15409" max="15616" width="11.42578125" style="185"/>
    <col min="15617" max="15617" width="5.42578125" style="185" customWidth="1"/>
    <col min="15618" max="15618" width="42.85546875" style="185" customWidth="1"/>
    <col min="15619" max="15663" width="6.28515625" style="185" customWidth="1"/>
    <col min="15664" max="15664" width="6.140625" style="185" customWidth="1"/>
    <col min="15665" max="15872" width="11.42578125" style="185"/>
    <col min="15873" max="15873" width="5.42578125" style="185" customWidth="1"/>
    <col min="15874" max="15874" width="42.85546875" style="185" customWidth="1"/>
    <col min="15875" max="15919" width="6.28515625" style="185" customWidth="1"/>
    <col min="15920" max="15920" width="6.140625" style="185" customWidth="1"/>
    <col min="15921" max="16128" width="11.42578125" style="185"/>
    <col min="16129" max="16129" width="5.42578125" style="185" customWidth="1"/>
    <col min="16130" max="16130" width="42.85546875" style="185" customWidth="1"/>
    <col min="16131" max="16175" width="6.28515625" style="185" customWidth="1"/>
    <col min="16176" max="16176" width="6.140625" style="185" customWidth="1"/>
    <col min="16177" max="16384" width="11.42578125" style="185"/>
  </cols>
  <sheetData>
    <row r="1" spans="1:48" s="163" customFormat="1" ht="27.75" customHeight="1" x14ac:dyDescent="0.25">
      <c r="A1" s="258" t="s">
        <v>380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row>
    <row r="2" spans="1:48" s="164" customFormat="1" ht="53.25" customHeight="1" x14ac:dyDescent="0.35">
      <c r="A2" s="258" t="s">
        <v>305</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row>
    <row r="3" spans="1:48" s="167" customFormat="1" ht="24" customHeight="1" x14ac:dyDescent="0.25">
      <c r="A3" s="165"/>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260" t="s">
        <v>306</v>
      </c>
      <c r="AU3" s="260"/>
      <c r="AV3" s="260"/>
    </row>
    <row r="4" spans="1:48" s="168" customFormat="1" ht="21" customHeight="1" x14ac:dyDescent="0.25">
      <c r="A4" s="257"/>
      <c r="B4" s="257"/>
      <c r="C4" s="261" t="s">
        <v>307</v>
      </c>
      <c r="D4" s="262"/>
      <c r="E4" s="262"/>
      <c r="F4" s="262"/>
      <c r="G4" s="263"/>
      <c r="H4" s="267" t="s">
        <v>308</v>
      </c>
      <c r="I4" s="268"/>
      <c r="J4" s="268"/>
      <c r="K4" s="268"/>
      <c r="L4" s="268"/>
      <c r="M4" s="268"/>
      <c r="N4" s="268"/>
      <c r="O4" s="268"/>
      <c r="P4" s="268"/>
      <c r="Q4" s="268"/>
      <c r="R4" s="268"/>
      <c r="S4" s="268"/>
      <c r="T4" s="268"/>
      <c r="U4" s="268"/>
      <c r="V4" s="268"/>
      <c r="W4" s="268"/>
      <c r="X4" s="268"/>
      <c r="Y4" s="268"/>
      <c r="Z4" s="268"/>
      <c r="AA4" s="269"/>
      <c r="AB4" s="270" t="s">
        <v>309</v>
      </c>
      <c r="AC4" s="271"/>
      <c r="AD4" s="271"/>
      <c r="AE4" s="271"/>
      <c r="AF4" s="271"/>
      <c r="AG4" s="271"/>
      <c r="AH4" s="271"/>
      <c r="AI4" s="271"/>
      <c r="AJ4" s="271"/>
      <c r="AK4" s="271"/>
      <c r="AL4" s="271"/>
      <c r="AM4" s="271"/>
      <c r="AN4" s="271"/>
      <c r="AO4" s="271"/>
      <c r="AP4" s="272"/>
      <c r="AQ4" s="273" t="s">
        <v>310</v>
      </c>
      <c r="AR4" s="274"/>
      <c r="AS4" s="274"/>
      <c r="AT4" s="274"/>
      <c r="AU4" s="275"/>
      <c r="AV4" s="257" t="s">
        <v>239</v>
      </c>
    </row>
    <row r="5" spans="1:48" s="168" customFormat="1" ht="45.75" customHeight="1" x14ac:dyDescent="0.25">
      <c r="A5" s="257"/>
      <c r="B5" s="257"/>
      <c r="C5" s="264"/>
      <c r="D5" s="265"/>
      <c r="E5" s="265"/>
      <c r="F5" s="265"/>
      <c r="G5" s="266"/>
      <c r="H5" s="257" t="s">
        <v>311</v>
      </c>
      <c r="I5" s="257"/>
      <c r="J5" s="257"/>
      <c r="K5" s="257"/>
      <c r="L5" s="257"/>
      <c r="M5" s="257" t="s">
        <v>312</v>
      </c>
      <c r="N5" s="257"/>
      <c r="O5" s="257"/>
      <c r="P5" s="257"/>
      <c r="Q5" s="257"/>
      <c r="R5" s="257" t="s">
        <v>313</v>
      </c>
      <c r="S5" s="257"/>
      <c r="T5" s="257"/>
      <c r="U5" s="257"/>
      <c r="V5" s="257"/>
      <c r="W5" s="257" t="s">
        <v>314</v>
      </c>
      <c r="X5" s="257"/>
      <c r="Y5" s="257"/>
      <c r="Z5" s="257"/>
      <c r="AA5" s="257"/>
      <c r="AB5" s="257" t="s">
        <v>315</v>
      </c>
      <c r="AC5" s="257"/>
      <c r="AD5" s="257"/>
      <c r="AE5" s="257"/>
      <c r="AF5" s="257"/>
      <c r="AG5" s="257" t="s">
        <v>316</v>
      </c>
      <c r="AH5" s="257"/>
      <c r="AI5" s="257"/>
      <c r="AJ5" s="257"/>
      <c r="AK5" s="257"/>
      <c r="AL5" s="257" t="s">
        <v>317</v>
      </c>
      <c r="AM5" s="257"/>
      <c r="AN5" s="257"/>
      <c r="AO5" s="257"/>
      <c r="AP5" s="257"/>
      <c r="AQ5" s="276"/>
      <c r="AR5" s="277"/>
      <c r="AS5" s="277"/>
      <c r="AT5" s="277"/>
      <c r="AU5" s="278"/>
      <c r="AV5" s="257"/>
    </row>
    <row r="6" spans="1:48" s="169" customFormat="1" ht="21" customHeight="1" x14ac:dyDescent="0.25">
      <c r="A6" s="257"/>
      <c r="B6" s="257"/>
      <c r="C6" s="257" t="s">
        <v>318</v>
      </c>
      <c r="D6" s="257" t="s">
        <v>219</v>
      </c>
      <c r="E6" s="257"/>
      <c r="F6" s="257"/>
      <c r="G6" s="257"/>
      <c r="H6" s="257" t="s">
        <v>318</v>
      </c>
      <c r="I6" s="257" t="s">
        <v>219</v>
      </c>
      <c r="J6" s="257"/>
      <c r="K6" s="257"/>
      <c r="L6" s="257"/>
      <c r="M6" s="257" t="s">
        <v>318</v>
      </c>
      <c r="N6" s="257" t="s">
        <v>219</v>
      </c>
      <c r="O6" s="257"/>
      <c r="P6" s="257"/>
      <c r="Q6" s="257"/>
      <c r="R6" s="257" t="s">
        <v>318</v>
      </c>
      <c r="S6" s="257" t="s">
        <v>219</v>
      </c>
      <c r="T6" s="257"/>
      <c r="U6" s="257"/>
      <c r="V6" s="257"/>
      <c r="W6" s="257" t="s">
        <v>318</v>
      </c>
      <c r="X6" s="257" t="s">
        <v>219</v>
      </c>
      <c r="Y6" s="257"/>
      <c r="Z6" s="257"/>
      <c r="AA6" s="257"/>
      <c r="AB6" s="257" t="s">
        <v>318</v>
      </c>
      <c r="AC6" s="257" t="s">
        <v>219</v>
      </c>
      <c r="AD6" s="257"/>
      <c r="AE6" s="257"/>
      <c r="AF6" s="257"/>
      <c r="AG6" s="257" t="s">
        <v>318</v>
      </c>
      <c r="AH6" s="257" t="s">
        <v>219</v>
      </c>
      <c r="AI6" s="257"/>
      <c r="AJ6" s="257"/>
      <c r="AK6" s="257"/>
      <c r="AL6" s="257" t="s">
        <v>318</v>
      </c>
      <c r="AM6" s="257" t="s">
        <v>219</v>
      </c>
      <c r="AN6" s="257"/>
      <c r="AO6" s="257"/>
      <c r="AP6" s="257"/>
      <c r="AQ6" s="257" t="s">
        <v>318</v>
      </c>
      <c r="AR6" s="257" t="s">
        <v>219</v>
      </c>
      <c r="AS6" s="257"/>
      <c r="AT6" s="257"/>
      <c r="AU6" s="257"/>
      <c r="AV6" s="257"/>
    </row>
    <row r="7" spans="1:48" s="169" customFormat="1" ht="21" customHeight="1" x14ac:dyDescent="0.25">
      <c r="A7" s="257"/>
      <c r="B7" s="257"/>
      <c r="C7" s="257"/>
      <c r="D7" s="257" t="s">
        <v>245</v>
      </c>
      <c r="E7" s="257"/>
      <c r="F7" s="255" t="s">
        <v>246</v>
      </c>
      <c r="G7" s="255" t="s">
        <v>319</v>
      </c>
      <c r="H7" s="257"/>
      <c r="I7" s="257" t="s">
        <v>245</v>
      </c>
      <c r="J7" s="257"/>
      <c r="K7" s="255" t="s">
        <v>246</v>
      </c>
      <c r="L7" s="255" t="s">
        <v>319</v>
      </c>
      <c r="M7" s="257"/>
      <c r="N7" s="257" t="s">
        <v>245</v>
      </c>
      <c r="O7" s="257"/>
      <c r="P7" s="255" t="s">
        <v>246</v>
      </c>
      <c r="Q7" s="255" t="s">
        <v>319</v>
      </c>
      <c r="R7" s="257"/>
      <c r="S7" s="257" t="s">
        <v>245</v>
      </c>
      <c r="T7" s="257"/>
      <c r="U7" s="255" t="s">
        <v>246</v>
      </c>
      <c r="V7" s="255" t="s">
        <v>319</v>
      </c>
      <c r="W7" s="257"/>
      <c r="X7" s="257" t="s">
        <v>245</v>
      </c>
      <c r="Y7" s="257"/>
      <c r="Z7" s="255" t="s">
        <v>246</v>
      </c>
      <c r="AA7" s="255" t="s">
        <v>319</v>
      </c>
      <c r="AB7" s="257"/>
      <c r="AC7" s="257" t="s">
        <v>245</v>
      </c>
      <c r="AD7" s="257"/>
      <c r="AE7" s="255" t="s">
        <v>246</v>
      </c>
      <c r="AF7" s="255" t="s">
        <v>319</v>
      </c>
      <c r="AG7" s="257"/>
      <c r="AH7" s="257" t="s">
        <v>245</v>
      </c>
      <c r="AI7" s="257"/>
      <c r="AJ7" s="255" t="s">
        <v>246</v>
      </c>
      <c r="AK7" s="255" t="s">
        <v>319</v>
      </c>
      <c r="AL7" s="257"/>
      <c r="AM7" s="257" t="s">
        <v>245</v>
      </c>
      <c r="AN7" s="257"/>
      <c r="AO7" s="255" t="s">
        <v>246</v>
      </c>
      <c r="AP7" s="255" t="s">
        <v>319</v>
      </c>
      <c r="AQ7" s="257"/>
      <c r="AR7" s="257" t="s">
        <v>245</v>
      </c>
      <c r="AS7" s="257"/>
      <c r="AT7" s="255" t="s">
        <v>246</v>
      </c>
      <c r="AU7" s="255" t="s">
        <v>319</v>
      </c>
      <c r="AV7" s="257"/>
    </row>
    <row r="8" spans="1:48" s="169" customFormat="1" ht="39.75" customHeight="1" x14ac:dyDescent="0.25">
      <c r="A8" s="257"/>
      <c r="B8" s="257"/>
      <c r="C8" s="257"/>
      <c r="D8" s="170" t="s">
        <v>320</v>
      </c>
      <c r="E8" s="170" t="s">
        <v>321</v>
      </c>
      <c r="F8" s="256"/>
      <c r="G8" s="256"/>
      <c r="H8" s="257"/>
      <c r="I8" s="170" t="s">
        <v>320</v>
      </c>
      <c r="J8" s="170" t="s">
        <v>321</v>
      </c>
      <c r="K8" s="256"/>
      <c r="L8" s="256"/>
      <c r="M8" s="257"/>
      <c r="N8" s="170" t="s">
        <v>320</v>
      </c>
      <c r="O8" s="170" t="s">
        <v>321</v>
      </c>
      <c r="P8" s="256"/>
      <c r="Q8" s="256"/>
      <c r="R8" s="257"/>
      <c r="S8" s="170" t="s">
        <v>320</v>
      </c>
      <c r="T8" s="170" t="s">
        <v>321</v>
      </c>
      <c r="U8" s="256"/>
      <c r="V8" s="256"/>
      <c r="W8" s="257"/>
      <c r="X8" s="170" t="s">
        <v>320</v>
      </c>
      <c r="Y8" s="170" t="s">
        <v>321</v>
      </c>
      <c r="Z8" s="256"/>
      <c r="AA8" s="256"/>
      <c r="AB8" s="257"/>
      <c r="AC8" s="170" t="s">
        <v>320</v>
      </c>
      <c r="AD8" s="170" t="s">
        <v>321</v>
      </c>
      <c r="AE8" s="256"/>
      <c r="AF8" s="256"/>
      <c r="AG8" s="257"/>
      <c r="AH8" s="170" t="s">
        <v>320</v>
      </c>
      <c r="AI8" s="170" t="s">
        <v>321</v>
      </c>
      <c r="AJ8" s="256"/>
      <c r="AK8" s="256"/>
      <c r="AL8" s="257"/>
      <c r="AM8" s="170" t="s">
        <v>320</v>
      </c>
      <c r="AN8" s="170" t="s">
        <v>321</v>
      </c>
      <c r="AO8" s="256"/>
      <c r="AP8" s="256"/>
      <c r="AQ8" s="257"/>
      <c r="AR8" s="170" t="s">
        <v>320</v>
      </c>
      <c r="AS8" s="170" t="s">
        <v>321</v>
      </c>
      <c r="AT8" s="256"/>
      <c r="AU8" s="256"/>
      <c r="AV8" s="257"/>
    </row>
    <row r="9" spans="1:48" s="175" customFormat="1" ht="32.25" customHeight="1" x14ac:dyDescent="0.25">
      <c r="A9" s="171"/>
      <c r="B9" s="172" t="s">
        <v>322</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4"/>
    </row>
    <row r="10" spans="1:48" s="180" customFormat="1" ht="32.25" customHeight="1" x14ac:dyDescent="0.25">
      <c r="A10" s="176" t="s">
        <v>280</v>
      </c>
      <c r="B10" s="177" t="s">
        <v>323</v>
      </c>
      <c r="C10" s="178"/>
      <c r="D10" s="178"/>
      <c r="E10" s="178"/>
      <c r="F10" s="178"/>
      <c r="G10" s="178"/>
      <c r="H10" s="178"/>
      <c r="I10" s="178"/>
      <c r="J10" s="178"/>
      <c r="K10" s="178"/>
      <c r="L10" s="178"/>
      <c r="M10" s="178"/>
      <c r="N10" s="178"/>
      <c r="O10" s="178"/>
      <c r="P10" s="178"/>
      <c r="Q10" s="178"/>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row>
    <row r="11" spans="1:48" ht="25.5" x14ac:dyDescent="0.25">
      <c r="A11" s="181" t="s">
        <v>37</v>
      </c>
      <c r="B11" s="182" t="s">
        <v>324</v>
      </c>
      <c r="C11" s="183"/>
      <c r="D11" s="183"/>
      <c r="E11" s="183"/>
      <c r="F11" s="183"/>
      <c r="G11" s="183"/>
      <c r="H11" s="183"/>
      <c r="I11" s="183"/>
      <c r="J11" s="183"/>
      <c r="K11" s="183"/>
      <c r="L11" s="183"/>
      <c r="M11" s="183"/>
      <c r="N11" s="183"/>
      <c r="O11" s="183"/>
      <c r="P11" s="183"/>
      <c r="Q11" s="183"/>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row>
    <row r="12" spans="1:48" x14ac:dyDescent="0.25">
      <c r="A12" s="186">
        <v>1</v>
      </c>
      <c r="B12" s="187" t="s">
        <v>325</v>
      </c>
      <c r="C12" s="188"/>
      <c r="D12" s="188"/>
      <c r="E12" s="188"/>
      <c r="F12" s="188"/>
      <c r="G12" s="188"/>
      <c r="H12" s="188"/>
      <c r="I12" s="189"/>
      <c r="J12" s="188"/>
      <c r="K12" s="188"/>
      <c r="L12" s="188"/>
      <c r="M12" s="188"/>
      <c r="N12" s="189"/>
      <c r="O12" s="188"/>
      <c r="P12" s="188"/>
      <c r="Q12" s="188"/>
      <c r="R12" s="190"/>
      <c r="S12" s="190"/>
      <c r="T12" s="190"/>
      <c r="U12" s="190"/>
      <c r="V12" s="190"/>
      <c r="W12" s="190"/>
      <c r="X12" s="190"/>
      <c r="Y12" s="190"/>
      <c r="Z12" s="190"/>
      <c r="AA12" s="190"/>
      <c r="AB12" s="190"/>
      <c r="AC12" s="190"/>
      <c r="AD12" s="190"/>
      <c r="AE12" s="190"/>
      <c r="AF12" s="190"/>
      <c r="AG12" s="190"/>
      <c r="AH12" s="190"/>
      <c r="AI12" s="190"/>
      <c r="AJ12" s="190"/>
      <c r="AK12" s="190"/>
      <c r="AL12" s="190"/>
      <c r="AM12" s="191"/>
      <c r="AN12" s="191"/>
      <c r="AO12" s="191"/>
      <c r="AP12" s="191"/>
      <c r="AQ12" s="190"/>
      <c r="AR12" s="191"/>
      <c r="AS12" s="191"/>
      <c r="AT12" s="191"/>
      <c r="AU12" s="191"/>
      <c r="AV12" s="192"/>
    </row>
    <row r="13" spans="1:48" x14ac:dyDescent="0.25">
      <c r="A13" s="186">
        <v>2</v>
      </c>
      <c r="B13" s="187" t="s">
        <v>326</v>
      </c>
      <c r="C13" s="188"/>
      <c r="D13" s="188"/>
      <c r="E13" s="188"/>
      <c r="F13" s="188"/>
      <c r="G13" s="188"/>
      <c r="H13" s="188"/>
      <c r="I13" s="188"/>
      <c r="J13" s="188"/>
      <c r="K13" s="188"/>
      <c r="L13" s="188"/>
      <c r="M13" s="188"/>
      <c r="N13" s="188"/>
      <c r="O13" s="188"/>
      <c r="P13" s="188"/>
      <c r="Q13" s="188"/>
      <c r="R13" s="190"/>
      <c r="S13" s="190"/>
      <c r="T13" s="190"/>
      <c r="U13" s="190"/>
      <c r="V13" s="190"/>
      <c r="W13" s="190"/>
      <c r="X13" s="190"/>
      <c r="Y13" s="190"/>
      <c r="Z13" s="190"/>
      <c r="AA13" s="190"/>
      <c r="AB13" s="190"/>
      <c r="AC13" s="190"/>
      <c r="AD13" s="190"/>
      <c r="AE13" s="190"/>
      <c r="AF13" s="190"/>
      <c r="AG13" s="190"/>
      <c r="AH13" s="190"/>
      <c r="AI13" s="190"/>
      <c r="AJ13" s="190"/>
      <c r="AK13" s="190"/>
      <c r="AL13" s="190"/>
      <c r="AM13" s="191"/>
      <c r="AN13" s="191"/>
      <c r="AO13" s="191"/>
      <c r="AP13" s="191"/>
      <c r="AQ13" s="190"/>
      <c r="AR13" s="191"/>
      <c r="AS13" s="191"/>
      <c r="AT13" s="191"/>
      <c r="AU13" s="191"/>
      <c r="AV13" s="192"/>
    </row>
    <row r="14" spans="1:48" x14ac:dyDescent="0.25">
      <c r="A14" s="186">
        <v>3</v>
      </c>
      <c r="B14" s="187" t="s">
        <v>327</v>
      </c>
      <c r="C14" s="188"/>
      <c r="D14" s="188"/>
      <c r="E14" s="188"/>
      <c r="F14" s="188"/>
      <c r="G14" s="188"/>
      <c r="H14" s="188"/>
      <c r="I14" s="188"/>
      <c r="J14" s="188"/>
      <c r="K14" s="188"/>
      <c r="L14" s="188"/>
      <c r="M14" s="188"/>
      <c r="N14" s="188"/>
      <c r="O14" s="188"/>
      <c r="P14" s="188"/>
      <c r="Q14" s="188"/>
      <c r="R14" s="190"/>
      <c r="S14" s="190"/>
      <c r="T14" s="190"/>
      <c r="U14" s="190"/>
      <c r="V14" s="190"/>
      <c r="W14" s="190"/>
      <c r="X14" s="190"/>
      <c r="Y14" s="190"/>
      <c r="Z14" s="190"/>
      <c r="AA14" s="190"/>
      <c r="AB14" s="190"/>
      <c r="AC14" s="190"/>
      <c r="AD14" s="190"/>
      <c r="AE14" s="190"/>
      <c r="AF14" s="190"/>
      <c r="AG14" s="190"/>
      <c r="AH14" s="190"/>
      <c r="AI14" s="190"/>
      <c r="AJ14" s="190"/>
      <c r="AK14" s="190"/>
      <c r="AL14" s="190"/>
      <c r="AM14" s="191"/>
      <c r="AN14" s="191"/>
      <c r="AO14" s="191"/>
      <c r="AP14" s="191"/>
      <c r="AQ14" s="190"/>
      <c r="AR14" s="191"/>
      <c r="AS14" s="191"/>
      <c r="AT14" s="191"/>
      <c r="AU14" s="191"/>
      <c r="AV14" s="192"/>
    </row>
    <row r="15" spans="1:48" x14ac:dyDescent="0.25">
      <c r="A15" s="186">
        <v>4</v>
      </c>
      <c r="B15" s="187" t="s">
        <v>328</v>
      </c>
      <c r="C15" s="188"/>
      <c r="D15" s="188"/>
      <c r="E15" s="188"/>
      <c r="F15" s="188"/>
      <c r="G15" s="188"/>
      <c r="H15" s="188"/>
      <c r="I15" s="188"/>
      <c r="J15" s="188"/>
      <c r="K15" s="188"/>
      <c r="L15" s="188"/>
      <c r="M15" s="188"/>
      <c r="N15" s="188"/>
      <c r="O15" s="188"/>
      <c r="P15" s="188"/>
      <c r="Q15" s="188"/>
      <c r="R15" s="190"/>
      <c r="S15" s="190"/>
      <c r="T15" s="190"/>
      <c r="U15" s="190"/>
      <c r="V15" s="190"/>
      <c r="W15" s="190"/>
      <c r="X15" s="190"/>
      <c r="Y15" s="190"/>
      <c r="Z15" s="190"/>
      <c r="AA15" s="190"/>
      <c r="AB15" s="190"/>
      <c r="AC15" s="190"/>
      <c r="AD15" s="190"/>
      <c r="AE15" s="190"/>
      <c r="AF15" s="190"/>
      <c r="AG15" s="190"/>
      <c r="AH15" s="190"/>
      <c r="AI15" s="190"/>
      <c r="AJ15" s="190"/>
      <c r="AK15" s="190"/>
      <c r="AL15" s="190"/>
      <c r="AM15" s="191"/>
      <c r="AN15" s="191"/>
      <c r="AO15" s="191"/>
      <c r="AP15" s="191"/>
      <c r="AQ15" s="190"/>
      <c r="AR15" s="191"/>
      <c r="AS15" s="191"/>
      <c r="AT15" s="191"/>
      <c r="AU15" s="191"/>
      <c r="AV15" s="192"/>
    </row>
    <row r="16" spans="1:48" ht="31.5" customHeight="1" x14ac:dyDescent="0.25">
      <c r="A16" s="193" t="s">
        <v>38</v>
      </c>
      <c r="B16" s="194" t="s">
        <v>329</v>
      </c>
      <c r="C16" s="183"/>
      <c r="D16" s="183"/>
      <c r="E16" s="183"/>
      <c r="F16" s="183"/>
      <c r="G16" s="183"/>
      <c r="H16" s="188"/>
      <c r="I16" s="188"/>
      <c r="J16" s="188"/>
      <c r="K16" s="188"/>
      <c r="L16" s="188"/>
      <c r="M16" s="188"/>
      <c r="N16" s="188"/>
      <c r="O16" s="188"/>
      <c r="P16" s="188"/>
      <c r="Q16" s="188"/>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2"/>
    </row>
    <row r="17" spans="1:48" ht="51" x14ac:dyDescent="0.25">
      <c r="A17" s="193" t="s">
        <v>62</v>
      </c>
      <c r="B17" s="194" t="s">
        <v>330</v>
      </c>
      <c r="C17" s="183"/>
      <c r="D17" s="183"/>
      <c r="E17" s="183"/>
      <c r="F17" s="183"/>
      <c r="G17" s="183"/>
      <c r="H17" s="188"/>
      <c r="I17" s="188"/>
      <c r="J17" s="188"/>
      <c r="K17" s="188"/>
      <c r="L17" s="188"/>
      <c r="M17" s="188"/>
      <c r="N17" s="188"/>
      <c r="O17" s="188"/>
      <c r="P17" s="188"/>
      <c r="Q17" s="188"/>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2"/>
    </row>
    <row r="18" spans="1:48" ht="38.25" x14ac:dyDescent="0.25">
      <c r="A18" s="186">
        <v>1</v>
      </c>
      <c r="B18" s="187" t="s">
        <v>331</v>
      </c>
      <c r="C18" s="188"/>
      <c r="D18" s="188"/>
      <c r="E18" s="188"/>
      <c r="F18" s="188"/>
      <c r="G18" s="188"/>
      <c r="H18" s="188"/>
      <c r="I18" s="188"/>
      <c r="J18" s="188"/>
      <c r="K18" s="188"/>
      <c r="L18" s="188"/>
      <c r="M18" s="188"/>
      <c r="N18" s="188"/>
      <c r="O18" s="188"/>
      <c r="P18" s="188"/>
      <c r="Q18" s="188"/>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2"/>
    </row>
    <row r="19" spans="1:48" ht="38.25" x14ac:dyDescent="0.25">
      <c r="A19" s="186" t="s">
        <v>332</v>
      </c>
      <c r="B19" s="187" t="s">
        <v>333</v>
      </c>
      <c r="C19" s="188"/>
      <c r="D19" s="188"/>
      <c r="E19" s="188"/>
      <c r="F19" s="188"/>
      <c r="G19" s="188"/>
      <c r="H19" s="188"/>
      <c r="I19" s="189"/>
      <c r="J19" s="188"/>
      <c r="K19" s="188"/>
      <c r="L19" s="188"/>
      <c r="M19" s="188"/>
      <c r="N19" s="189"/>
      <c r="O19" s="188"/>
      <c r="P19" s="188"/>
      <c r="Q19" s="188"/>
      <c r="R19" s="190"/>
      <c r="S19" s="190"/>
      <c r="T19" s="190"/>
      <c r="U19" s="190"/>
      <c r="V19" s="190"/>
      <c r="W19" s="190"/>
      <c r="X19" s="190"/>
      <c r="Y19" s="190"/>
      <c r="Z19" s="190"/>
      <c r="AA19" s="190"/>
      <c r="AB19" s="190"/>
      <c r="AC19" s="190"/>
      <c r="AD19" s="190"/>
      <c r="AE19" s="190"/>
      <c r="AF19" s="190"/>
      <c r="AG19" s="190"/>
      <c r="AH19" s="190"/>
      <c r="AI19" s="190"/>
      <c r="AJ19" s="190"/>
      <c r="AK19" s="190"/>
      <c r="AL19" s="190"/>
      <c r="AM19" s="191"/>
      <c r="AN19" s="191"/>
      <c r="AO19" s="191"/>
      <c r="AP19" s="191"/>
      <c r="AQ19" s="190"/>
      <c r="AR19" s="191"/>
      <c r="AS19" s="191"/>
      <c r="AT19" s="191"/>
      <c r="AU19" s="191"/>
      <c r="AV19" s="192"/>
    </row>
    <row r="20" spans="1:48" ht="25.5" x14ac:dyDescent="0.25">
      <c r="A20" s="186" t="s">
        <v>334</v>
      </c>
      <c r="B20" s="187" t="s">
        <v>335</v>
      </c>
      <c r="C20" s="188"/>
      <c r="D20" s="188"/>
      <c r="E20" s="188"/>
      <c r="F20" s="188"/>
      <c r="G20" s="188"/>
      <c r="H20" s="188"/>
      <c r="I20" s="188"/>
      <c r="J20" s="188"/>
      <c r="K20" s="188"/>
      <c r="L20" s="188"/>
      <c r="M20" s="188"/>
      <c r="N20" s="188"/>
      <c r="O20" s="188"/>
      <c r="P20" s="188"/>
      <c r="Q20" s="188"/>
      <c r="R20" s="190"/>
      <c r="S20" s="190"/>
      <c r="T20" s="190"/>
      <c r="U20" s="190"/>
      <c r="V20" s="190"/>
      <c r="W20" s="190"/>
      <c r="X20" s="190"/>
      <c r="Y20" s="190"/>
      <c r="Z20" s="190"/>
      <c r="AA20" s="190"/>
      <c r="AB20" s="190"/>
      <c r="AC20" s="190"/>
      <c r="AD20" s="190"/>
      <c r="AE20" s="190"/>
      <c r="AF20" s="190"/>
      <c r="AG20" s="190"/>
      <c r="AH20" s="190"/>
      <c r="AI20" s="190"/>
      <c r="AJ20" s="190"/>
      <c r="AK20" s="190"/>
      <c r="AL20" s="190"/>
      <c r="AM20" s="191"/>
      <c r="AN20" s="191"/>
      <c r="AO20" s="191"/>
      <c r="AP20" s="191"/>
      <c r="AQ20" s="190"/>
      <c r="AR20" s="191"/>
      <c r="AS20" s="191"/>
      <c r="AT20" s="191"/>
      <c r="AU20" s="191"/>
      <c r="AV20" s="192"/>
    </row>
    <row r="21" spans="1:48" ht="25.5" x14ac:dyDescent="0.25">
      <c r="A21" s="193" t="s">
        <v>76</v>
      </c>
      <c r="B21" s="194" t="s">
        <v>336</v>
      </c>
      <c r="C21" s="183"/>
      <c r="D21" s="183"/>
      <c r="E21" s="183"/>
      <c r="F21" s="183"/>
      <c r="G21" s="183"/>
      <c r="H21" s="188"/>
      <c r="I21" s="188"/>
      <c r="J21" s="188"/>
      <c r="K21" s="188"/>
      <c r="L21" s="188"/>
      <c r="M21" s="188"/>
      <c r="N21" s="188"/>
      <c r="O21" s="188"/>
      <c r="P21" s="188"/>
      <c r="Q21" s="188"/>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2"/>
    </row>
    <row r="22" spans="1:48" ht="63.75" x14ac:dyDescent="0.25">
      <c r="A22" s="186">
        <v>1</v>
      </c>
      <c r="B22" s="187" t="s">
        <v>337</v>
      </c>
      <c r="C22" s="188"/>
      <c r="D22" s="188"/>
      <c r="E22" s="188"/>
      <c r="F22" s="188"/>
      <c r="G22" s="188"/>
      <c r="H22" s="188"/>
      <c r="I22" s="188"/>
      <c r="J22" s="188"/>
      <c r="K22" s="188"/>
      <c r="L22" s="188"/>
      <c r="M22" s="188"/>
      <c r="N22" s="188"/>
      <c r="O22" s="188"/>
      <c r="P22" s="188"/>
      <c r="Q22" s="188"/>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2"/>
    </row>
    <row r="23" spans="1:48" ht="38.25" x14ac:dyDescent="0.25">
      <c r="A23" s="193" t="s">
        <v>94</v>
      </c>
      <c r="B23" s="194" t="s">
        <v>338</v>
      </c>
      <c r="C23" s="183"/>
      <c r="D23" s="183"/>
      <c r="E23" s="183"/>
      <c r="F23" s="183"/>
      <c r="G23" s="183"/>
      <c r="H23" s="188"/>
      <c r="I23" s="188"/>
      <c r="J23" s="188"/>
      <c r="K23" s="188"/>
      <c r="L23" s="188"/>
      <c r="M23" s="188"/>
      <c r="N23" s="188"/>
      <c r="O23" s="188"/>
      <c r="P23" s="188"/>
      <c r="Q23" s="188"/>
      <c r="R23" s="190"/>
      <c r="S23" s="190"/>
      <c r="T23" s="190"/>
      <c r="U23" s="190"/>
      <c r="V23" s="190"/>
      <c r="W23" s="190"/>
      <c r="X23" s="190"/>
      <c r="Y23" s="190"/>
      <c r="Z23" s="190"/>
      <c r="AA23" s="190"/>
      <c r="AB23" s="190"/>
      <c r="AC23" s="190"/>
      <c r="AD23" s="190"/>
      <c r="AE23" s="190"/>
      <c r="AF23" s="190"/>
      <c r="AG23" s="190"/>
      <c r="AH23" s="190"/>
      <c r="AI23" s="190"/>
      <c r="AJ23" s="190"/>
      <c r="AK23" s="190"/>
      <c r="AL23" s="195"/>
      <c r="AM23" s="195"/>
      <c r="AN23" s="195"/>
      <c r="AO23" s="195"/>
      <c r="AP23" s="195"/>
      <c r="AQ23" s="195"/>
      <c r="AR23" s="195"/>
      <c r="AS23" s="195"/>
      <c r="AT23" s="195"/>
      <c r="AU23" s="195"/>
      <c r="AV23" s="192"/>
    </row>
    <row r="24" spans="1:48" ht="38.25" x14ac:dyDescent="0.25">
      <c r="A24" s="193" t="s">
        <v>106</v>
      </c>
      <c r="B24" s="194" t="s">
        <v>339</v>
      </c>
      <c r="C24" s="183"/>
      <c r="D24" s="183"/>
      <c r="E24" s="183"/>
      <c r="F24" s="183"/>
      <c r="G24" s="183"/>
      <c r="H24" s="188"/>
      <c r="I24" s="188"/>
      <c r="J24" s="188"/>
      <c r="K24" s="188"/>
      <c r="L24" s="188"/>
      <c r="M24" s="188"/>
      <c r="N24" s="188"/>
      <c r="O24" s="188"/>
      <c r="P24" s="188"/>
      <c r="Q24" s="188"/>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2"/>
    </row>
    <row r="25" spans="1:48" ht="51" x14ac:dyDescent="0.25">
      <c r="A25" s="193" t="s">
        <v>145</v>
      </c>
      <c r="B25" s="194" t="s">
        <v>340</v>
      </c>
      <c r="C25" s="188"/>
      <c r="D25" s="188"/>
      <c r="E25" s="188"/>
      <c r="F25" s="188"/>
      <c r="G25" s="188"/>
      <c r="H25" s="188"/>
      <c r="I25" s="188"/>
      <c r="J25" s="188"/>
      <c r="K25" s="188"/>
      <c r="L25" s="188"/>
      <c r="M25" s="188"/>
      <c r="N25" s="188"/>
      <c r="O25" s="188"/>
      <c r="P25" s="188"/>
      <c r="Q25" s="188"/>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2"/>
    </row>
    <row r="26" spans="1:48" ht="38.25" x14ac:dyDescent="0.25">
      <c r="A26" s="186">
        <v>2</v>
      </c>
      <c r="B26" s="187" t="s">
        <v>341</v>
      </c>
      <c r="C26" s="188"/>
      <c r="D26" s="188"/>
      <c r="E26" s="188"/>
      <c r="F26" s="188"/>
      <c r="G26" s="188"/>
      <c r="H26" s="188"/>
      <c r="I26" s="188"/>
      <c r="J26" s="188"/>
      <c r="K26" s="188"/>
      <c r="L26" s="188"/>
      <c r="M26" s="188"/>
      <c r="N26" s="188"/>
      <c r="O26" s="188"/>
      <c r="P26" s="188"/>
      <c r="Q26" s="188"/>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2"/>
    </row>
    <row r="27" spans="1:48" x14ac:dyDescent="0.25">
      <c r="A27" s="186"/>
      <c r="B27" s="187" t="s">
        <v>342</v>
      </c>
      <c r="C27" s="188"/>
      <c r="D27" s="188"/>
      <c r="E27" s="188"/>
      <c r="F27" s="188"/>
      <c r="G27" s="188"/>
      <c r="H27" s="188"/>
      <c r="I27" s="188"/>
      <c r="J27" s="188"/>
      <c r="K27" s="188"/>
      <c r="L27" s="188"/>
      <c r="M27" s="188"/>
      <c r="N27" s="188"/>
      <c r="O27" s="188"/>
      <c r="P27" s="188"/>
      <c r="Q27" s="188"/>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2"/>
    </row>
    <row r="28" spans="1:48" s="180" customFormat="1" ht="24" customHeight="1" x14ac:dyDescent="0.25">
      <c r="A28" s="196" t="s">
        <v>343</v>
      </c>
      <c r="B28" s="197" t="s">
        <v>344</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row>
    <row r="29" spans="1:48" ht="38.25" x14ac:dyDescent="0.25">
      <c r="A29" s="198" t="s">
        <v>37</v>
      </c>
      <c r="B29" s="199" t="s">
        <v>345</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row>
    <row r="30" spans="1:48" ht="38.25" x14ac:dyDescent="0.25">
      <c r="A30" s="200">
        <v>1</v>
      </c>
      <c r="B30" s="201" t="s">
        <v>346</v>
      </c>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3"/>
      <c r="AN30" s="183"/>
      <c r="AO30" s="183"/>
      <c r="AP30" s="183"/>
      <c r="AQ30" s="188"/>
      <c r="AR30" s="183"/>
      <c r="AS30" s="183"/>
      <c r="AT30" s="183"/>
      <c r="AU30" s="183"/>
      <c r="AV30" s="188"/>
    </row>
    <row r="31" spans="1:48" ht="25.5" x14ac:dyDescent="0.25">
      <c r="A31" s="202" t="s">
        <v>62</v>
      </c>
      <c r="B31" s="203" t="s">
        <v>347</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row>
    <row r="32" spans="1:48" ht="25.5" x14ac:dyDescent="0.25">
      <c r="A32" s="200">
        <v>1</v>
      </c>
      <c r="B32" s="201" t="s">
        <v>348</v>
      </c>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3"/>
      <c r="AN32" s="183"/>
      <c r="AO32" s="183"/>
      <c r="AP32" s="183"/>
      <c r="AQ32" s="188"/>
      <c r="AR32" s="183"/>
      <c r="AS32" s="183"/>
      <c r="AT32" s="183"/>
      <c r="AU32" s="183"/>
      <c r="AV32" s="188"/>
    </row>
    <row r="33" spans="1:48" x14ac:dyDescent="0.25">
      <c r="A33" s="200">
        <v>3</v>
      </c>
      <c r="B33" s="201" t="s">
        <v>349</v>
      </c>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3"/>
      <c r="AN33" s="183"/>
      <c r="AO33" s="183"/>
      <c r="AP33" s="183"/>
      <c r="AQ33" s="188"/>
      <c r="AR33" s="183"/>
      <c r="AS33" s="183"/>
      <c r="AT33" s="183"/>
      <c r="AU33" s="183"/>
      <c r="AV33" s="188"/>
    </row>
    <row r="34" spans="1:48" x14ac:dyDescent="0.25">
      <c r="A34" s="204"/>
      <c r="B34" s="201" t="s">
        <v>350</v>
      </c>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3"/>
      <c r="AN34" s="183"/>
      <c r="AO34" s="183"/>
      <c r="AP34" s="183"/>
      <c r="AQ34" s="188"/>
      <c r="AR34" s="183"/>
      <c r="AS34" s="183"/>
      <c r="AT34" s="183"/>
      <c r="AU34" s="183"/>
      <c r="AV34" s="188"/>
    </row>
    <row r="35" spans="1:48" s="180" customFormat="1" ht="22.5" customHeight="1" x14ac:dyDescent="0.25">
      <c r="A35" s="205" t="s">
        <v>351</v>
      </c>
      <c r="B35" s="206" t="s">
        <v>352</v>
      </c>
      <c r="C35" s="207"/>
      <c r="D35" s="207"/>
      <c r="E35" s="207"/>
      <c r="F35" s="207"/>
      <c r="G35" s="207"/>
      <c r="H35" s="207"/>
      <c r="I35" s="208"/>
      <c r="J35" s="207"/>
      <c r="K35" s="207"/>
      <c r="L35" s="208"/>
      <c r="M35" s="207"/>
      <c r="N35" s="208"/>
      <c r="O35" s="207"/>
      <c r="P35" s="207"/>
      <c r="Q35" s="208"/>
      <c r="R35" s="207"/>
      <c r="S35" s="208"/>
      <c r="T35" s="207"/>
      <c r="U35" s="207"/>
      <c r="V35" s="208"/>
      <c r="W35" s="207"/>
      <c r="X35" s="208"/>
      <c r="Y35" s="207"/>
      <c r="Z35" s="207"/>
      <c r="AA35" s="208"/>
      <c r="AB35" s="208"/>
      <c r="AC35" s="208"/>
      <c r="AD35" s="208"/>
      <c r="AE35" s="208"/>
      <c r="AF35" s="208"/>
      <c r="AG35" s="207"/>
      <c r="AH35" s="207"/>
      <c r="AI35" s="207"/>
      <c r="AJ35" s="207"/>
      <c r="AK35" s="207"/>
      <c r="AL35" s="207"/>
      <c r="AM35" s="207"/>
      <c r="AN35" s="207"/>
      <c r="AO35" s="207"/>
      <c r="AP35" s="207"/>
      <c r="AQ35" s="207"/>
      <c r="AR35" s="207"/>
      <c r="AS35" s="207"/>
      <c r="AT35" s="207"/>
      <c r="AU35" s="207"/>
      <c r="AV35" s="209"/>
    </row>
    <row r="36" spans="1:48" s="215" customFormat="1" ht="31.5" customHeight="1" x14ac:dyDescent="0.25">
      <c r="A36" s="210" t="s">
        <v>353</v>
      </c>
      <c r="B36" s="211" t="s">
        <v>354</v>
      </c>
      <c r="C36" s="212"/>
      <c r="D36" s="212"/>
      <c r="E36" s="212"/>
      <c r="F36" s="212"/>
      <c r="G36" s="212"/>
      <c r="H36" s="212"/>
      <c r="I36" s="213"/>
      <c r="J36" s="212"/>
      <c r="K36" s="212"/>
      <c r="L36" s="213"/>
      <c r="M36" s="212"/>
      <c r="N36" s="213"/>
      <c r="O36" s="212"/>
      <c r="P36" s="212"/>
      <c r="Q36" s="213"/>
      <c r="R36" s="212"/>
      <c r="S36" s="213"/>
      <c r="T36" s="212"/>
      <c r="U36" s="212"/>
      <c r="V36" s="213"/>
      <c r="W36" s="212"/>
      <c r="X36" s="213"/>
      <c r="Y36" s="212"/>
      <c r="Z36" s="212"/>
      <c r="AA36" s="213"/>
      <c r="AB36" s="213"/>
      <c r="AC36" s="213"/>
      <c r="AD36" s="213"/>
      <c r="AE36" s="213"/>
      <c r="AF36" s="213"/>
      <c r="AG36" s="212"/>
      <c r="AH36" s="212"/>
      <c r="AI36" s="212"/>
      <c r="AJ36" s="212"/>
      <c r="AK36" s="212"/>
      <c r="AL36" s="212"/>
      <c r="AM36" s="212"/>
      <c r="AN36" s="212"/>
      <c r="AO36" s="212"/>
      <c r="AP36" s="212"/>
      <c r="AQ36" s="212"/>
      <c r="AR36" s="212"/>
      <c r="AS36" s="212"/>
      <c r="AT36" s="212"/>
      <c r="AU36" s="212"/>
      <c r="AV36" s="214"/>
    </row>
    <row r="37" spans="1:48" ht="38.25" x14ac:dyDescent="0.25">
      <c r="A37" s="202" t="s">
        <v>37</v>
      </c>
      <c r="B37" s="216" t="s">
        <v>355</v>
      </c>
      <c r="C37" s="217"/>
      <c r="D37" s="217"/>
      <c r="E37" s="217"/>
      <c r="F37" s="217"/>
      <c r="G37" s="217"/>
      <c r="H37" s="217"/>
      <c r="I37" s="218"/>
      <c r="J37" s="217"/>
      <c r="K37" s="217"/>
      <c r="L37" s="218"/>
      <c r="M37" s="217"/>
      <c r="N37" s="218"/>
      <c r="O37" s="217"/>
      <c r="P37" s="217"/>
      <c r="Q37" s="218"/>
      <c r="R37" s="217"/>
      <c r="S37" s="218"/>
      <c r="T37" s="217"/>
      <c r="U37" s="217"/>
      <c r="V37" s="218"/>
      <c r="W37" s="217"/>
      <c r="X37" s="218"/>
      <c r="Y37" s="217"/>
      <c r="Z37" s="217"/>
      <c r="AA37" s="218"/>
      <c r="AB37" s="218"/>
      <c r="AC37" s="218"/>
      <c r="AD37" s="218"/>
      <c r="AE37" s="218"/>
      <c r="AF37" s="218"/>
      <c r="AG37" s="217"/>
      <c r="AH37" s="217"/>
      <c r="AI37" s="217"/>
      <c r="AJ37" s="217"/>
      <c r="AK37" s="217"/>
      <c r="AL37" s="217"/>
      <c r="AM37" s="217"/>
      <c r="AN37" s="217"/>
      <c r="AO37" s="217"/>
      <c r="AP37" s="217"/>
      <c r="AQ37" s="217"/>
      <c r="AR37" s="217"/>
      <c r="AS37" s="217"/>
      <c r="AT37" s="217"/>
      <c r="AU37" s="217"/>
      <c r="AV37" s="219"/>
    </row>
    <row r="38" spans="1:48" ht="38.25" x14ac:dyDescent="0.25">
      <c r="A38" s="200">
        <v>1</v>
      </c>
      <c r="B38" s="220" t="s">
        <v>356</v>
      </c>
      <c r="C38" s="217"/>
      <c r="D38" s="217"/>
      <c r="E38" s="217"/>
      <c r="F38" s="217"/>
      <c r="G38" s="217"/>
      <c r="H38" s="217"/>
      <c r="I38" s="218"/>
      <c r="J38" s="217"/>
      <c r="K38" s="217"/>
      <c r="L38" s="218"/>
      <c r="M38" s="217"/>
      <c r="N38" s="218"/>
      <c r="O38" s="217"/>
      <c r="P38" s="217"/>
      <c r="Q38" s="218"/>
      <c r="R38" s="217"/>
      <c r="S38" s="218"/>
      <c r="T38" s="217"/>
      <c r="U38" s="217"/>
      <c r="V38" s="218"/>
      <c r="W38" s="217"/>
      <c r="X38" s="218"/>
      <c r="Y38" s="217"/>
      <c r="Z38" s="217"/>
      <c r="AA38" s="218"/>
      <c r="AB38" s="218"/>
      <c r="AC38" s="218"/>
      <c r="AD38" s="218"/>
      <c r="AE38" s="218"/>
      <c r="AF38" s="218"/>
      <c r="AG38" s="217"/>
      <c r="AH38" s="217"/>
      <c r="AI38" s="217"/>
      <c r="AJ38" s="217"/>
      <c r="AK38" s="217"/>
      <c r="AL38" s="217"/>
      <c r="AM38" s="217"/>
      <c r="AN38" s="217"/>
      <c r="AO38" s="217"/>
      <c r="AP38" s="217"/>
      <c r="AQ38" s="217"/>
      <c r="AR38" s="217"/>
      <c r="AS38" s="217"/>
      <c r="AT38" s="217"/>
      <c r="AU38" s="217"/>
      <c r="AV38" s="219"/>
    </row>
    <row r="39" spans="1:48" ht="51" x14ac:dyDescent="0.25">
      <c r="A39" s="200">
        <v>2</v>
      </c>
      <c r="B39" s="220" t="s">
        <v>357</v>
      </c>
      <c r="C39" s="217"/>
      <c r="D39" s="217"/>
      <c r="E39" s="217"/>
      <c r="F39" s="217"/>
      <c r="G39" s="217"/>
      <c r="H39" s="217"/>
      <c r="I39" s="218"/>
      <c r="J39" s="217"/>
      <c r="K39" s="217"/>
      <c r="L39" s="218"/>
      <c r="M39" s="217"/>
      <c r="N39" s="218"/>
      <c r="O39" s="217"/>
      <c r="P39" s="217"/>
      <c r="Q39" s="218"/>
      <c r="R39" s="217"/>
      <c r="S39" s="218"/>
      <c r="T39" s="217"/>
      <c r="U39" s="217"/>
      <c r="V39" s="218"/>
      <c r="W39" s="217"/>
      <c r="X39" s="218"/>
      <c r="Y39" s="217"/>
      <c r="Z39" s="217"/>
      <c r="AA39" s="218"/>
      <c r="AB39" s="218"/>
      <c r="AC39" s="218"/>
      <c r="AD39" s="218"/>
      <c r="AE39" s="218"/>
      <c r="AF39" s="218"/>
      <c r="AG39" s="217"/>
      <c r="AH39" s="217"/>
      <c r="AI39" s="217"/>
      <c r="AJ39" s="217"/>
      <c r="AK39" s="217"/>
      <c r="AL39" s="217"/>
      <c r="AM39" s="217"/>
      <c r="AN39" s="217"/>
      <c r="AO39" s="217"/>
      <c r="AP39" s="217"/>
      <c r="AQ39" s="217"/>
      <c r="AR39" s="217"/>
      <c r="AS39" s="217"/>
      <c r="AT39" s="217"/>
      <c r="AU39" s="217"/>
      <c r="AV39" s="219"/>
    </row>
    <row r="40" spans="1:48" ht="38.25" x14ac:dyDescent="0.25">
      <c r="A40" s="200">
        <v>3</v>
      </c>
      <c r="B40" s="220" t="s">
        <v>358</v>
      </c>
      <c r="C40" s="217"/>
      <c r="D40" s="217"/>
      <c r="E40" s="217"/>
      <c r="F40" s="217"/>
      <c r="G40" s="217"/>
      <c r="H40" s="217"/>
      <c r="I40" s="218"/>
      <c r="J40" s="217"/>
      <c r="K40" s="217"/>
      <c r="L40" s="218"/>
      <c r="M40" s="217"/>
      <c r="N40" s="218"/>
      <c r="O40" s="217"/>
      <c r="P40" s="217"/>
      <c r="Q40" s="218"/>
      <c r="R40" s="217"/>
      <c r="S40" s="218"/>
      <c r="T40" s="217"/>
      <c r="U40" s="217"/>
      <c r="V40" s="218"/>
      <c r="W40" s="217"/>
      <c r="X40" s="218"/>
      <c r="Y40" s="217"/>
      <c r="Z40" s="217"/>
      <c r="AA40" s="218"/>
      <c r="AB40" s="218"/>
      <c r="AC40" s="218"/>
      <c r="AD40" s="218"/>
      <c r="AE40" s="218"/>
      <c r="AF40" s="218"/>
      <c r="AG40" s="217"/>
      <c r="AH40" s="217"/>
      <c r="AI40" s="217"/>
      <c r="AJ40" s="217"/>
      <c r="AK40" s="217"/>
      <c r="AL40" s="217"/>
      <c r="AM40" s="217"/>
      <c r="AN40" s="217"/>
      <c r="AO40" s="217"/>
      <c r="AP40" s="217"/>
      <c r="AQ40" s="217"/>
      <c r="AR40" s="217"/>
      <c r="AS40" s="217"/>
      <c r="AT40" s="217"/>
      <c r="AU40" s="217"/>
      <c r="AV40" s="219"/>
    </row>
    <row r="41" spans="1:48" ht="63.75" x14ac:dyDescent="0.25">
      <c r="A41" s="200">
        <v>4</v>
      </c>
      <c r="B41" s="220" t="s">
        <v>359</v>
      </c>
      <c r="C41" s="217"/>
      <c r="D41" s="217"/>
      <c r="E41" s="217"/>
      <c r="F41" s="217"/>
      <c r="G41" s="217"/>
      <c r="H41" s="217"/>
      <c r="I41" s="218"/>
      <c r="J41" s="217"/>
      <c r="K41" s="217"/>
      <c r="L41" s="218"/>
      <c r="M41" s="217"/>
      <c r="N41" s="218"/>
      <c r="O41" s="217"/>
      <c r="P41" s="217"/>
      <c r="Q41" s="218"/>
      <c r="R41" s="217"/>
      <c r="S41" s="218"/>
      <c r="T41" s="217"/>
      <c r="U41" s="217"/>
      <c r="V41" s="218"/>
      <c r="W41" s="217"/>
      <c r="X41" s="218"/>
      <c r="Y41" s="217"/>
      <c r="Z41" s="217"/>
      <c r="AA41" s="218"/>
      <c r="AB41" s="218"/>
      <c r="AC41" s="218"/>
      <c r="AD41" s="218"/>
      <c r="AE41" s="218"/>
      <c r="AF41" s="218"/>
      <c r="AG41" s="217"/>
      <c r="AH41" s="217"/>
      <c r="AI41" s="217"/>
      <c r="AJ41" s="217"/>
      <c r="AK41" s="217"/>
      <c r="AL41" s="217"/>
      <c r="AM41" s="217"/>
      <c r="AN41" s="217"/>
      <c r="AO41" s="217"/>
      <c r="AP41" s="217"/>
      <c r="AQ41" s="217"/>
      <c r="AR41" s="217"/>
      <c r="AS41" s="217"/>
      <c r="AT41" s="217"/>
      <c r="AU41" s="217"/>
      <c r="AV41" s="219"/>
    </row>
    <row r="42" spans="1:48" ht="51" x14ac:dyDescent="0.25">
      <c r="A42" s="200">
        <v>5</v>
      </c>
      <c r="B42" s="220" t="s">
        <v>360</v>
      </c>
      <c r="C42" s="217"/>
      <c r="D42" s="217"/>
      <c r="E42" s="217"/>
      <c r="F42" s="217"/>
      <c r="G42" s="217"/>
      <c r="H42" s="217"/>
      <c r="I42" s="218"/>
      <c r="J42" s="217"/>
      <c r="K42" s="217"/>
      <c r="L42" s="218"/>
      <c r="M42" s="217"/>
      <c r="N42" s="218"/>
      <c r="O42" s="217"/>
      <c r="P42" s="217"/>
      <c r="Q42" s="218"/>
      <c r="R42" s="217"/>
      <c r="S42" s="218"/>
      <c r="T42" s="217"/>
      <c r="U42" s="217"/>
      <c r="V42" s="218"/>
      <c r="W42" s="217"/>
      <c r="X42" s="218"/>
      <c r="Y42" s="217"/>
      <c r="Z42" s="217"/>
      <c r="AA42" s="218"/>
      <c r="AB42" s="218"/>
      <c r="AC42" s="218"/>
      <c r="AD42" s="218"/>
      <c r="AE42" s="218"/>
      <c r="AF42" s="218"/>
      <c r="AG42" s="217"/>
      <c r="AH42" s="217"/>
      <c r="AI42" s="217"/>
      <c r="AJ42" s="217"/>
      <c r="AK42" s="217"/>
      <c r="AL42" s="217"/>
      <c r="AM42" s="217"/>
      <c r="AN42" s="217"/>
      <c r="AO42" s="217"/>
      <c r="AP42" s="217"/>
      <c r="AQ42" s="217"/>
      <c r="AR42" s="217"/>
      <c r="AS42" s="217"/>
      <c r="AT42" s="217"/>
      <c r="AU42" s="217"/>
      <c r="AV42" s="219"/>
    </row>
    <row r="43" spans="1:48" ht="63.75" x14ac:dyDescent="0.25">
      <c r="A43" s="200">
        <v>6</v>
      </c>
      <c r="B43" s="220" t="s">
        <v>361</v>
      </c>
      <c r="C43" s="217"/>
      <c r="D43" s="217"/>
      <c r="E43" s="217"/>
      <c r="F43" s="217"/>
      <c r="G43" s="217"/>
      <c r="H43" s="217"/>
      <c r="I43" s="218"/>
      <c r="J43" s="217"/>
      <c r="K43" s="217"/>
      <c r="L43" s="218"/>
      <c r="M43" s="217"/>
      <c r="N43" s="218"/>
      <c r="O43" s="217"/>
      <c r="P43" s="217"/>
      <c r="Q43" s="218"/>
      <c r="R43" s="217"/>
      <c r="S43" s="218"/>
      <c r="T43" s="217"/>
      <c r="U43" s="217"/>
      <c r="V43" s="218"/>
      <c r="W43" s="217"/>
      <c r="X43" s="218"/>
      <c r="Y43" s="217"/>
      <c r="Z43" s="217"/>
      <c r="AA43" s="218"/>
      <c r="AB43" s="218"/>
      <c r="AC43" s="218"/>
      <c r="AD43" s="218"/>
      <c r="AE43" s="218"/>
      <c r="AF43" s="218"/>
      <c r="AG43" s="217"/>
      <c r="AH43" s="217"/>
      <c r="AI43" s="217"/>
      <c r="AJ43" s="217"/>
      <c r="AK43" s="217"/>
      <c r="AL43" s="217"/>
      <c r="AM43" s="217"/>
      <c r="AN43" s="217"/>
      <c r="AO43" s="217"/>
      <c r="AP43" s="217"/>
      <c r="AQ43" s="217"/>
      <c r="AR43" s="217"/>
      <c r="AS43" s="217"/>
      <c r="AT43" s="217"/>
      <c r="AU43" s="217"/>
      <c r="AV43" s="219"/>
    </row>
    <row r="44" spans="1:48" ht="51" x14ac:dyDescent="0.25">
      <c r="A44" s="200">
        <v>7</v>
      </c>
      <c r="B44" s="220" t="s">
        <v>362</v>
      </c>
      <c r="C44" s="217"/>
      <c r="D44" s="217"/>
      <c r="E44" s="217"/>
      <c r="F44" s="217"/>
      <c r="G44" s="217"/>
      <c r="H44" s="217"/>
      <c r="I44" s="218"/>
      <c r="J44" s="217"/>
      <c r="K44" s="217"/>
      <c r="L44" s="218"/>
      <c r="M44" s="217"/>
      <c r="N44" s="218"/>
      <c r="O44" s="217"/>
      <c r="P44" s="217"/>
      <c r="Q44" s="218"/>
      <c r="R44" s="217"/>
      <c r="S44" s="218"/>
      <c r="T44" s="217"/>
      <c r="U44" s="217"/>
      <c r="V44" s="218"/>
      <c r="W44" s="217"/>
      <c r="X44" s="218"/>
      <c r="Y44" s="217"/>
      <c r="Z44" s="217"/>
      <c r="AA44" s="218"/>
      <c r="AB44" s="218"/>
      <c r="AC44" s="218"/>
      <c r="AD44" s="218"/>
      <c r="AE44" s="218"/>
      <c r="AF44" s="218"/>
      <c r="AG44" s="217"/>
      <c r="AH44" s="217"/>
      <c r="AI44" s="217"/>
      <c r="AJ44" s="217"/>
      <c r="AK44" s="217"/>
      <c r="AL44" s="217"/>
      <c r="AM44" s="217"/>
      <c r="AN44" s="217"/>
      <c r="AO44" s="217"/>
      <c r="AP44" s="217"/>
      <c r="AQ44" s="217"/>
      <c r="AR44" s="217"/>
      <c r="AS44" s="217"/>
      <c r="AT44" s="217"/>
      <c r="AU44" s="217"/>
      <c r="AV44" s="219"/>
    </row>
    <row r="45" spans="1:48" ht="38.25" x14ac:dyDescent="0.25">
      <c r="A45" s="200">
        <v>8</v>
      </c>
      <c r="B45" s="220" t="s">
        <v>363</v>
      </c>
      <c r="C45" s="217"/>
      <c r="D45" s="217"/>
      <c r="E45" s="217"/>
      <c r="F45" s="217"/>
      <c r="G45" s="217"/>
      <c r="H45" s="217"/>
      <c r="I45" s="218"/>
      <c r="J45" s="217"/>
      <c r="K45" s="217"/>
      <c r="L45" s="218"/>
      <c r="M45" s="217"/>
      <c r="N45" s="218"/>
      <c r="O45" s="217"/>
      <c r="P45" s="217"/>
      <c r="Q45" s="218"/>
      <c r="R45" s="217"/>
      <c r="S45" s="218"/>
      <c r="T45" s="217"/>
      <c r="U45" s="217"/>
      <c r="V45" s="218"/>
      <c r="W45" s="217"/>
      <c r="X45" s="218"/>
      <c r="Y45" s="217"/>
      <c r="Z45" s="217"/>
      <c r="AA45" s="218"/>
      <c r="AB45" s="218"/>
      <c r="AC45" s="218"/>
      <c r="AD45" s="218"/>
      <c r="AE45" s="218"/>
      <c r="AF45" s="218"/>
      <c r="AG45" s="217"/>
      <c r="AH45" s="217"/>
      <c r="AI45" s="217"/>
      <c r="AJ45" s="217"/>
      <c r="AK45" s="217"/>
      <c r="AL45" s="217"/>
      <c r="AM45" s="217"/>
      <c r="AN45" s="217"/>
      <c r="AO45" s="217"/>
      <c r="AP45" s="217"/>
      <c r="AQ45" s="217"/>
      <c r="AR45" s="217"/>
      <c r="AS45" s="217"/>
      <c r="AT45" s="217"/>
      <c r="AU45" s="217"/>
      <c r="AV45" s="219"/>
    </row>
    <row r="46" spans="1:48" ht="38.25" x14ac:dyDescent="0.25">
      <c r="A46" s="200">
        <v>9</v>
      </c>
      <c r="B46" s="220" t="s">
        <v>364</v>
      </c>
      <c r="C46" s="217"/>
      <c r="D46" s="217"/>
      <c r="E46" s="217"/>
      <c r="F46" s="217"/>
      <c r="G46" s="217"/>
      <c r="H46" s="217"/>
      <c r="I46" s="218"/>
      <c r="J46" s="217"/>
      <c r="K46" s="217"/>
      <c r="L46" s="218"/>
      <c r="M46" s="217"/>
      <c r="N46" s="218"/>
      <c r="O46" s="217"/>
      <c r="P46" s="217"/>
      <c r="Q46" s="218"/>
      <c r="R46" s="217"/>
      <c r="S46" s="218"/>
      <c r="T46" s="217"/>
      <c r="U46" s="217"/>
      <c r="V46" s="218"/>
      <c r="W46" s="217"/>
      <c r="X46" s="218"/>
      <c r="Y46" s="217"/>
      <c r="Z46" s="217"/>
      <c r="AA46" s="218"/>
      <c r="AB46" s="218"/>
      <c r="AC46" s="218"/>
      <c r="AD46" s="218"/>
      <c r="AE46" s="218"/>
      <c r="AF46" s="218"/>
      <c r="AG46" s="217"/>
      <c r="AH46" s="217"/>
      <c r="AI46" s="217"/>
      <c r="AJ46" s="217"/>
      <c r="AK46" s="217"/>
      <c r="AL46" s="217"/>
      <c r="AM46" s="217"/>
      <c r="AN46" s="217"/>
      <c r="AO46" s="217"/>
      <c r="AP46" s="217"/>
      <c r="AQ46" s="217"/>
      <c r="AR46" s="217"/>
      <c r="AS46" s="217"/>
      <c r="AT46" s="217"/>
      <c r="AU46" s="217"/>
      <c r="AV46" s="219"/>
    </row>
    <row r="47" spans="1:48" ht="38.25" x14ac:dyDescent="0.25">
      <c r="A47" s="200">
        <v>10</v>
      </c>
      <c r="B47" s="220" t="s">
        <v>365</v>
      </c>
      <c r="C47" s="217"/>
      <c r="D47" s="217"/>
      <c r="E47" s="217"/>
      <c r="F47" s="217"/>
      <c r="G47" s="217"/>
      <c r="H47" s="217"/>
      <c r="I47" s="218"/>
      <c r="J47" s="217"/>
      <c r="K47" s="217"/>
      <c r="L47" s="218"/>
      <c r="M47" s="217"/>
      <c r="N47" s="218"/>
      <c r="O47" s="217"/>
      <c r="P47" s="217"/>
      <c r="Q47" s="218"/>
      <c r="R47" s="217"/>
      <c r="S47" s="218"/>
      <c r="T47" s="217"/>
      <c r="U47" s="217"/>
      <c r="V47" s="218"/>
      <c r="W47" s="217"/>
      <c r="X47" s="218"/>
      <c r="Y47" s="217"/>
      <c r="Z47" s="217"/>
      <c r="AA47" s="218"/>
      <c r="AB47" s="218"/>
      <c r="AC47" s="218"/>
      <c r="AD47" s="218"/>
      <c r="AE47" s="218"/>
      <c r="AF47" s="218"/>
      <c r="AG47" s="217"/>
      <c r="AH47" s="217"/>
      <c r="AI47" s="217"/>
      <c r="AJ47" s="217"/>
      <c r="AK47" s="217"/>
      <c r="AL47" s="217"/>
      <c r="AM47" s="217"/>
      <c r="AN47" s="217"/>
      <c r="AO47" s="217"/>
      <c r="AP47" s="217"/>
      <c r="AQ47" s="217"/>
      <c r="AR47" s="217"/>
      <c r="AS47" s="217"/>
      <c r="AT47" s="217"/>
      <c r="AU47" s="217"/>
      <c r="AV47" s="219"/>
    </row>
    <row r="48" spans="1:48" ht="51" x14ac:dyDescent="0.25">
      <c r="A48" s="200">
        <v>11</v>
      </c>
      <c r="B48" s="220" t="s">
        <v>366</v>
      </c>
      <c r="C48" s="217"/>
      <c r="D48" s="217"/>
      <c r="E48" s="217"/>
      <c r="F48" s="217"/>
      <c r="G48" s="217"/>
      <c r="H48" s="217"/>
      <c r="I48" s="218"/>
      <c r="J48" s="217"/>
      <c r="K48" s="217"/>
      <c r="L48" s="218"/>
      <c r="M48" s="217"/>
      <c r="N48" s="218"/>
      <c r="O48" s="217"/>
      <c r="P48" s="217"/>
      <c r="Q48" s="218"/>
      <c r="R48" s="217"/>
      <c r="S48" s="218"/>
      <c r="T48" s="217"/>
      <c r="U48" s="217"/>
      <c r="V48" s="218"/>
      <c r="W48" s="217"/>
      <c r="X48" s="218"/>
      <c r="Y48" s="217"/>
      <c r="Z48" s="217"/>
      <c r="AA48" s="218"/>
      <c r="AB48" s="218"/>
      <c r="AC48" s="218"/>
      <c r="AD48" s="218"/>
      <c r="AE48" s="218"/>
      <c r="AF48" s="218"/>
      <c r="AG48" s="217"/>
      <c r="AH48" s="217"/>
      <c r="AI48" s="217"/>
      <c r="AJ48" s="217"/>
      <c r="AK48" s="217"/>
      <c r="AL48" s="217"/>
      <c r="AM48" s="217"/>
      <c r="AN48" s="217"/>
      <c r="AO48" s="217"/>
      <c r="AP48" s="217"/>
      <c r="AQ48" s="217"/>
      <c r="AR48" s="217"/>
      <c r="AS48" s="217"/>
      <c r="AT48" s="217"/>
      <c r="AU48" s="217"/>
      <c r="AV48" s="219"/>
    </row>
    <row r="49" spans="1:48" x14ac:dyDescent="0.25">
      <c r="A49" s="200">
        <v>12</v>
      </c>
      <c r="B49" s="221" t="s">
        <v>367</v>
      </c>
      <c r="C49" s="217"/>
      <c r="D49" s="217"/>
      <c r="E49" s="217"/>
      <c r="F49" s="217"/>
      <c r="G49" s="217"/>
      <c r="H49" s="217"/>
      <c r="I49" s="218"/>
      <c r="J49" s="217"/>
      <c r="K49" s="217"/>
      <c r="L49" s="218"/>
      <c r="M49" s="217"/>
      <c r="N49" s="218"/>
      <c r="O49" s="217"/>
      <c r="P49" s="217"/>
      <c r="Q49" s="218"/>
      <c r="R49" s="217"/>
      <c r="S49" s="218"/>
      <c r="T49" s="217"/>
      <c r="U49" s="217"/>
      <c r="V49" s="218"/>
      <c r="W49" s="217"/>
      <c r="X49" s="218"/>
      <c r="Y49" s="217"/>
      <c r="Z49" s="217"/>
      <c r="AA49" s="218"/>
      <c r="AB49" s="218"/>
      <c r="AC49" s="218"/>
      <c r="AD49" s="218"/>
      <c r="AE49" s="218"/>
      <c r="AF49" s="218"/>
      <c r="AG49" s="217"/>
      <c r="AH49" s="217"/>
      <c r="AI49" s="217"/>
      <c r="AJ49" s="217"/>
      <c r="AK49" s="217"/>
      <c r="AL49" s="217"/>
      <c r="AM49" s="217"/>
      <c r="AN49" s="217"/>
      <c r="AO49" s="217"/>
      <c r="AP49" s="217"/>
      <c r="AQ49" s="217"/>
      <c r="AR49" s="217"/>
      <c r="AS49" s="217"/>
      <c r="AT49" s="217"/>
      <c r="AU49" s="217"/>
      <c r="AV49" s="219"/>
    </row>
    <row r="50" spans="1:48" s="215" customFormat="1" ht="31.5" customHeight="1" x14ac:dyDescent="0.25">
      <c r="A50" s="210" t="s">
        <v>368</v>
      </c>
      <c r="B50" s="211" t="s">
        <v>369</v>
      </c>
      <c r="C50" s="212"/>
      <c r="D50" s="212"/>
      <c r="E50" s="212"/>
      <c r="F50" s="212"/>
      <c r="G50" s="212"/>
      <c r="H50" s="212"/>
      <c r="I50" s="213"/>
      <c r="J50" s="212"/>
      <c r="K50" s="212"/>
      <c r="L50" s="213"/>
      <c r="M50" s="212"/>
      <c r="N50" s="213"/>
      <c r="O50" s="212"/>
      <c r="P50" s="212"/>
      <c r="Q50" s="213"/>
      <c r="R50" s="212"/>
      <c r="S50" s="213"/>
      <c r="T50" s="212"/>
      <c r="U50" s="212"/>
      <c r="V50" s="213"/>
      <c r="W50" s="212"/>
      <c r="X50" s="213"/>
      <c r="Y50" s="212"/>
      <c r="Z50" s="212"/>
      <c r="AA50" s="213"/>
      <c r="AB50" s="213"/>
      <c r="AC50" s="213"/>
      <c r="AD50" s="213"/>
      <c r="AE50" s="213"/>
      <c r="AF50" s="213"/>
      <c r="AG50" s="212"/>
      <c r="AH50" s="212"/>
      <c r="AI50" s="212"/>
      <c r="AJ50" s="212"/>
      <c r="AK50" s="212"/>
      <c r="AL50" s="212"/>
      <c r="AM50" s="212"/>
      <c r="AN50" s="212"/>
      <c r="AO50" s="212"/>
      <c r="AP50" s="212"/>
      <c r="AQ50" s="212"/>
      <c r="AR50" s="212"/>
      <c r="AS50" s="212"/>
      <c r="AT50" s="212"/>
      <c r="AU50" s="212"/>
      <c r="AV50" s="214"/>
    </row>
    <row r="51" spans="1:48" s="225" customFormat="1" ht="38.25" customHeight="1" x14ac:dyDescent="0.25">
      <c r="A51" s="202" t="s">
        <v>37</v>
      </c>
      <c r="B51" s="216" t="s">
        <v>370</v>
      </c>
      <c r="C51" s="222"/>
      <c r="D51" s="222"/>
      <c r="E51" s="222"/>
      <c r="F51" s="222"/>
      <c r="G51" s="222"/>
      <c r="H51" s="222"/>
      <c r="I51" s="223"/>
      <c r="J51" s="222"/>
      <c r="K51" s="222"/>
      <c r="L51" s="223"/>
      <c r="M51" s="222"/>
      <c r="N51" s="223"/>
      <c r="O51" s="222"/>
      <c r="P51" s="222"/>
      <c r="Q51" s="223"/>
      <c r="R51" s="222"/>
      <c r="S51" s="223"/>
      <c r="T51" s="222"/>
      <c r="U51" s="222"/>
      <c r="V51" s="223"/>
      <c r="W51" s="222"/>
      <c r="X51" s="223"/>
      <c r="Y51" s="222"/>
      <c r="Z51" s="222"/>
      <c r="AA51" s="223"/>
      <c r="AB51" s="223"/>
      <c r="AC51" s="223"/>
      <c r="AD51" s="223"/>
      <c r="AE51" s="223"/>
      <c r="AF51" s="223"/>
      <c r="AG51" s="222"/>
      <c r="AH51" s="222"/>
      <c r="AI51" s="222"/>
      <c r="AJ51" s="222"/>
      <c r="AK51" s="222"/>
      <c r="AL51" s="222"/>
      <c r="AM51" s="222"/>
      <c r="AN51" s="222"/>
      <c r="AO51" s="222"/>
      <c r="AP51" s="222"/>
      <c r="AQ51" s="222"/>
      <c r="AR51" s="222"/>
      <c r="AS51" s="222"/>
      <c r="AT51" s="222"/>
      <c r="AU51" s="222"/>
      <c r="AV51" s="224"/>
    </row>
    <row r="52" spans="1:48" ht="27.75" customHeight="1" x14ac:dyDescent="0.25">
      <c r="A52" s="200">
        <v>1</v>
      </c>
      <c r="B52" s="220" t="s">
        <v>371</v>
      </c>
      <c r="C52" s="217"/>
      <c r="D52" s="217"/>
      <c r="E52" s="217"/>
      <c r="F52" s="217"/>
      <c r="G52" s="217"/>
      <c r="H52" s="217"/>
      <c r="I52" s="218"/>
      <c r="J52" s="217"/>
      <c r="K52" s="217"/>
      <c r="L52" s="218"/>
      <c r="M52" s="217"/>
      <c r="N52" s="218"/>
      <c r="O52" s="217"/>
      <c r="P52" s="217"/>
      <c r="Q52" s="218"/>
      <c r="R52" s="217"/>
      <c r="S52" s="218"/>
      <c r="T52" s="217"/>
      <c r="U52" s="217"/>
      <c r="V52" s="218"/>
      <c r="W52" s="217"/>
      <c r="X52" s="218"/>
      <c r="Y52" s="217"/>
      <c r="Z52" s="217"/>
      <c r="AA52" s="218"/>
      <c r="AB52" s="218"/>
      <c r="AC52" s="218"/>
      <c r="AD52" s="218"/>
      <c r="AE52" s="218"/>
      <c r="AF52" s="218"/>
      <c r="AG52" s="217"/>
      <c r="AH52" s="217"/>
      <c r="AI52" s="217"/>
      <c r="AJ52" s="217"/>
      <c r="AK52" s="217"/>
      <c r="AL52" s="217"/>
      <c r="AM52" s="217"/>
      <c r="AN52" s="217"/>
      <c r="AO52" s="217"/>
      <c r="AP52" s="217"/>
      <c r="AQ52" s="217"/>
      <c r="AR52" s="217"/>
      <c r="AS52" s="217"/>
      <c r="AT52" s="217"/>
      <c r="AU52" s="217"/>
      <c r="AV52" s="219"/>
    </row>
    <row r="53" spans="1:48" ht="27.75" customHeight="1" x14ac:dyDescent="0.25">
      <c r="A53" s="200"/>
      <c r="B53" s="220" t="s">
        <v>372</v>
      </c>
      <c r="C53" s="217"/>
      <c r="D53" s="217"/>
      <c r="E53" s="217"/>
      <c r="F53" s="217"/>
      <c r="G53" s="217"/>
      <c r="H53" s="217"/>
      <c r="I53" s="218"/>
      <c r="J53" s="217"/>
      <c r="K53" s="217"/>
      <c r="L53" s="218"/>
      <c r="M53" s="217"/>
      <c r="N53" s="218"/>
      <c r="O53" s="217"/>
      <c r="P53" s="217"/>
      <c r="Q53" s="218"/>
      <c r="R53" s="217"/>
      <c r="S53" s="218"/>
      <c r="T53" s="217"/>
      <c r="U53" s="217"/>
      <c r="V53" s="218"/>
      <c r="W53" s="217"/>
      <c r="X53" s="218"/>
      <c r="Y53" s="217"/>
      <c r="Z53" s="217"/>
      <c r="AA53" s="218"/>
      <c r="AB53" s="218"/>
      <c r="AC53" s="218"/>
      <c r="AD53" s="218"/>
      <c r="AE53" s="218"/>
      <c r="AF53" s="218"/>
      <c r="AG53" s="217"/>
      <c r="AH53" s="217"/>
      <c r="AI53" s="217"/>
      <c r="AJ53" s="217"/>
      <c r="AK53" s="217"/>
      <c r="AL53" s="217"/>
      <c r="AM53" s="217"/>
      <c r="AN53" s="217"/>
      <c r="AO53" s="217"/>
      <c r="AP53" s="217"/>
      <c r="AQ53" s="217"/>
      <c r="AR53" s="217"/>
      <c r="AS53" s="217"/>
      <c r="AT53" s="217"/>
      <c r="AU53" s="217"/>
      <c r="AV53" s="219"/>
    </row>
    <row r="54" spans="1:48" s="225" customFormat="1" ht="27" customHeight="1" x14ac:dyDescent="0.25">
      <c r="A54" s="202" t="s">
        <v>38</v>
      </c>
      <c r="B54" s="216" t="s">
        <v>373</v>
      </c>
      <c r="C54" s="222"/>
      <c r="D54" s="222"/>
      <c r="E54" s="222"/>
      <c r="F54" s="222"/>
      <c r="G54" s="222"/>
      <c r="H54" s="222"/>
      <c r="I54" s="223"/>
      <c r="J54" s="222"/>
      <c r="K54" s="222"/>
      <c r="L54" s="223"/>
      <c r="M54" s="222"/>
      <c r="N54" s="223"/>
      <c r="O54" s="222"/>
      <c r="P54" s="222"/>
      <c r="Q54" s="223"/>
      <c r="R54" s="222"/>
      <c r="S54" s="223"/>
      <c r="T54" s="222"/>
      <c r="U54" s="222"/>
      <c r="V54" s="223"/>
      <c r="W54" s="222"/>
      <c r="X54" s="223"/>
      <c r="Y54" s="222"/>
      <c r="Z54" s="222"/>
      <c r="AA54" s="223"/>
      <c r="AB54" s="223"/>
      <c r="AC54" s="223"/>
      <c r="AD54" s="223"/>
      <c r="AE54" s="223"/>
      <c r="AF54" s="223"/>
      <c r="AG54" s="222"/>
      <c r="AH54" s="222"/>
      <c r="AI54" s="222"/>
      <c r="AJ54" s="222"/>
      <c r="AK54" s="222"/>
      <c r="AL54" s="222"/>
      <c r="AM54" s="222"/>
      <c r="AN54" s="222"/>
      <c r="AO54" s="222"/>
      <c r="AP54" s="222"/>
      <c r="AQ54" s="222"/>
      <c r="AR54" s="222"/>
      <c r="AS54" s="222"/>
      <c r="AT54" s="222"/>
      <c r="AU54" s="222"/>
      <c r="AV54" s="224"/>
    </row>
    <row r="55" spans="1:48" ht="27.75" customHeight="1" x14ac:dyDescent="0.25">
      <c r="A55" s="200">
        <v>1</v>
      </c>
      <c r="B55" s="220" t="s">
        <v>371</v>
      </c>
      <c r="C55" s="217"/>
      <c r="D55" s="217"/>
      <c r="E55" s="217"/>
      <c r="F55" s="217"/>
      <c r="G55" s="217"/>
      <c r="H55" s="217"/>
      <c r="I55" s="218"/>
      <c r="J55" s="217"/>
      <c r="K55" s="217"/>
      <c r="L55" s="218"/>
      <c r="M55" s="217"/>
      <c r="N55" s="218"/>
      <c r="O55" s="217"/>
      <c r="P55" s="217"/>
      <c r="Q55" s="218"/>
      <c r="R55" s="217"/>
      <c r="S55" s="218"/>
      <c r="T55" s="217"/>
      <c r="U55" s="217"/>
      <c r="V55" s="218"/>
      <c r="W55" s="217"/>
      <c r="X55" s="218"/>
      <c r="Y55" s="217"/>
      <c r="Z55" s="217"/>
      <c r="AA55" s="218"/>
      <c r="AB55" s="218"/>
      <c r="AC55" s="218"/>
      <c r="AD55" s="218"/>
      <c r="AE55" s="218"/>
      <c r="AF55" s="218"/>
      <c r="AG55" s="217"/>
      <c r="AH55" s="217"/>
      <c r="AI55" s="217"/>
      <c r="AJ55" s="217"/>
      <c r="AK55" s="217"/>
      <c r="AL55" s="217"/>
      <c r="AM55" s="217"/>
      <c r="AN55" s="217"/>
      <c r="AO55" s="217"/>
      <c r="AP55" s="217"/>
      <c r="AQ55" s="217"/>
      <c r="AR55" s="217"/>
      <c r="AS55" s="217"/>
      <c r="AT55" s="217"/>
      <c r="AU55" s="217"/>
      <c r="AV55" s="219"/>
    </row>
    <row r="56" spans="1:48" s="225" customFormat="1" ht="23.25" customHeight="1" x14ac:dyDescent="0.25">
      <c r="A56" s="202" t="s">
        <v>48</v>
      </c>
      <c r="B56" s="216" t="s">
        <v>374</v>
      </c>
      <c r="C56" s="222"/>
      <c r="D56" s="222"/>
      <c r="E56" s="222"/>
      <c r="F56" s="222"/>
      <c r="G56" s="222"/>
      <c r="H56" s="222"/>
      <c r="I56" s="223"/>
      <c r="J56" s="222"/>
      <c r="K56" s="222"/>
      <c r="L56" s="223"/>
      <c r="M56" s="222"/>
      <c r="N56" s="223"/>
      <c r="O56" s="222"/>
      <c r="P56" s="222"/>
      <c r="Q56" s="223"/>
      <c r="R56" s="222"/>
      <c r="S56" s="223"/>
      <c r="T56" s="222"/>
      <c r="U56" s="222"/>
      <c r="V56" s="223"/>
      <c r="W56" s="222"/>
      <c r="X56" s="223"/>
      <c r="Y56" s="222"/>
      <c r="Z56" s="222"/>
      <c r="AA56" s="223"/>
      <c r="AB56" s="223"/>
      <c r="AC56" s="223"/>
      <c r="AD56" s="223"/>
      <c r="AE56" s="223"/>
      <c r="AF56" s="223"/>
      <c r="AG56" s="222"/>
      <c r="AH56" s="222"/>
      <c r="AI56" s="222"/>
      <c r="AJ56" s="222"/>
      <c r="AK56" s="222"/>
      <c r="AL56" s="222"/>
      <c r="AM56" s="222"/>
      <c r="AN56" s="222"/>
      <c r="AO56" s="222"/>
      <c r="AP56" s="222"/>
      <c r="AQ56" s="222"/>
      <c r="AR56" s="222"/>
      <c r="AS56" s="222"/>
      <c r="AT56" s="222"/>
      <c r="AU56" s="222"/>
      <c r="AV56" s="224"/>
    </row>
    <row r="57" spans="1:48" ht="27.75" customHeight="1" x14ac:dyDescent="0.25">
      <c r="A57" s="200">
        <v>1</v>
      </c>
      <c r="B57" s="220" t="s">
        <v>292</v>
      </c>
      <c r="C57" s="217"/>
      <c r="D57" s="217"/>
      <c r="E57" s="217"/>
      <c r="F57" s="217"/>
      <c r="G57" s="217"/>
      <c r="H57" s="217"/>
      <c r="I57" s="218"/>
      <c r="J57" s="217"/>
      <c r="K57" s="217"/>
      <c r="L57" s="218"/>
      <c r="M57" s="217"/>
      <c r="N57" s="218"/>
      <c r="O57" s="217"/>
      <c r="P57" s="217"/>
      <c r="Q57" s="218"/>
      <c r="R57" s="217"/>
      <c r="S57" s="218"/>
      <c r="T57" s="217"/>
      <c r="U57" s="217"/>
      <c r="V57" s="218"/>
      <c r="W57" s="217"/>
      <c r="X57" s="218"/>
      <c r="Y57" s="217"/>
      <c r="Z57" s="217"/>
      <c r="AA57" s="218"/>
      <c r="AB57" s="218"/>
      <c r="AC57" s="218"/>
      <c r="AD57" s="218"/>
      <c r="AE57" s="218"/>
      <c r="AF57" s="218"/>
      <c r="AG57" s="217"/>
      <c r="AH57" s="217"/>
      <c r="AI57" s="217"/>
      <c r="AJ57" s="217"/>
      <c r="AK57" s="217"/>
      <c r="AL57" s="217"/>
      <c r="AM57" s="217"/>
      <c r="AN57" s="217"/>
      <c r="AO57" s="217"/>
      <c r="AP57" s="217"/>
      <c r="AQ57" s="217"/>
      <c r="AR57" s="217"/>
      <c r="AS57" s="217"/>
      <c r="AT57" s="217"/>
      <c r="AU57" s="217"/>
      <c r="AV57" s="219"/>
    </row>
    <row r="58" spans="1:48" s="225" customFormat="1" ht="30.75" customHeight="1" x14ac:dyDescent="0.25">
      <c r="A58" s="202" t="s">
        <v>62</v>
      </c>
      <c r="B58" s="216" t="s">
        <v>375</v>
      </c>
      <c r="C58" s="222"/>
      <c r="D58" s="222"/>
      <c r="E58" s="222"/>
      <c r="F58" s="222"/>
      <c r="G58" s="222"/>
      <c r="H58" s="222"/>
      <c r="I58" s="223"/>
      <c r="J58" s="222"/>
      <c r="K58" s="222"/>
      <c r="L58" s="223"/>
      <c r="M58" s="222"/>
      <c r="N58" s="223"/>
      <c r="O58" s="222"/>
      <c r="P58" s="222"/>
      <c r="Q58" s="223"/>
      <c r="R58" s="222"/>
      <c r="S58" s="223"/>
      <c r="T58" s="222"/>
      <c r="U58" s="222"/>
      <c r="V58" s="223"/>
      <c r="W58" s="222"/>
      <c r="X58" s="223"/>
      <c r="Y58" s="222"/>
      <c r="Z58" s="222"/>
      <c r="AA58" s="223"/>
      <c r="AB58" s="223"/>
      <c r="AC58" s="223"/>
      <c r="AD58" s="223"/>
      <c r="AE58" s="223"/>
      <c r="AF58" s="223"/>
      <c r="AG58" s="222"/>
      <c r="AH58" s="222"/>
      <c r="AI58" s="222"/>
      <c r="AJ58" s="222"/>
      <c r="AK58" s="222"/>
      <c r="AL58" s="222"/>
      <c r="AM58" s="222"/>
      <c r="AN58" s="222"/>
      <c r="AO58" s="222"/>
      <c r="AP58" s="222"/>
      <c r="AQ58" s="222"/>
      <c r="AR58" s="222"/>
      <c r="AS58" s="222"/>
      <c r="AT58" s="222"/>
      <c r="AU58" s="222"/>
      <c r="AV58" s="224"/>
    </row>
    <row r="59" spans="1:48" ht="27.75" customHeight="1" x14ac:dyDescent="0.25">
      <c r="A59" s="200">
        <v>1</v>
      </c>
      <c r="B59" s="220" t="s">
        <v>371</v>
      </c>
      <c r="C59" s="217"/>
      <c r="D59" s="217"/>
      <c r="E59" s="217"/>
      <c r="F59" s="217"/>
      <c r="G59" s="217"/>
      <c r="H59" s="217"/>
      <c r="I59" s="218"/>
      <c r="J59" s="217"/>
      <c r="K59" s="217"/>
      <c r="L59" s="218"/>
      <c r="M59" s="217"/>
      <c r="N59" s="218"/>
      <c r="O59" s="217"/>
      <c r="P59" s="217"/>
      <c r="Q59" s="218"/>
      <c r="R59" s="217"/>
      <c r="S59" s="218"/>
      <c r="T59" s="217"/>
      <c r="U59" s="217"/>
      <c r="V59" s="218"/>
      <c r="W59" s="217"/>
      <c r="X59" s="218"/>
      <c r="Y59" s="217"/>
      <c r="Z59" s="217"/>
      <c r="AA59" s="218"/>
      <c r="AB59" s="218"/>
      <c r="AC59" s="218"/>
      <c r="AD59" s="218"/>
      <c r="AE59" s="218"/>
      <c r="AF59" s="218"/>
      <c r="AG59" s="217"/>
      <c r="AH59" s="217"/>
      <c r="AI59" s="217"/>
      <c r="AJ59" s="217"/>
      <c r="AK59" s="217"/>
      <c r="AL59" s="217"/>
      <c r="AM59" s="217"/>
      <c r="AN59" s="217"/>
      <c r="AO59" s="217"/>
      <c r="AP59" s="217"/>
      <c r="AQ59" s="217"/>
      <c r="AR59" s="217"/>
      <c r="AS59" s="217"/>
      <c r="AT59" s="217"/>
      <c r="AU59" s="217"/>
      <c r="AV59" s="219"/>
    </row>
    <row r="60" spans="1:48" s="225" customFormat="1" ht="21" customHeight="1" x14ac:dyDescent="0.25">
      <c r="A60" s="202" t="s">
        <v>76</v>
      </c>
      <c r="B60" s="216" t="s">
        <v>376</v>
      </c>
      <c r="C60" s="222"/>
      <c r="D60" s="222"/>
      <c r="E60" s="222"/>
      <c r="F60" s="222"/>
      <c r="G60" s="222"/>
      <c r="H60" s="222"/>
      <c r="I60" s="223"/>
      <c r="J60" s="222"/>
      <c r="K60" s="222"/>
      <c r="L60" s="223"/>
      <c r="M60" s="222"/>
      <c r="N60" s="223"/>
      <c r="O60" s="222"/>
      <c r="P60" s="222"/>
      <c r="Q60" s="223"/>
      <c r="R60" s="222"/>
      <c r="S60" s="223"/>
      <c r="T60" s="222"/>
      <c r="U60" s="222"/>
      <c r="V60" s="223"/>
      <c r="W60" s="222"/>
      <c r="X60" s="223"/>
      <c r="Y60" s="222"/>
      <c r="Z60" s="222"/>
      <c r="AA60" s="223"/>
      <c r="AB60" s="223"/>
      <c r="AC60" s="223"/>
      <c r="AD60" s="223"/>
      <c r="AE60" s="223"/>
      <c r="AF60" s="223"/>
      <c r="AG60" s="222"/>
      <c r="AH60" s="222"/>
      <c r="AI60" s="222"/>
      <c r="AJ60" s="222"/>
      <c r="AK60" s="222"/>
      <c r="AL60" s="222"/>
      <c r="AM60" s="222"/>
      <c r="AN60" s="222"/>
      <c r="AO60" s="222"/>
      <c r="AP60" s="222"/>
      <c r="AQ60" s="222"/>
      <c r="AR60" s="222"/>
      <c r="AS60" s="222"/>
      <c r="AT60" s="222"/>
      <c r="AU60" s="222"/>
      <c r="AV60" s="224"/>
    </row>
    <row r="61" spans="1:48" ht="27.75" customHeight="1" x14ac:dyDescent="0.25">
      <c r="A61" s="200">
        <v>1</v>
      </c>
      <c r="B61" s="220" t="s">
        <v>371</v>
      </c>
      <c r="C61" s="217"/>
      <c r="D61" s="217"/>
      <c r="E61" s="217"/>
      <c r="F61" s="217"/>
      <c r="G61" s="217"/>
      <c r="H61" s="217"/>
      <c r="I61" s="218"/>
      <c r="J61" s="217"/>
      <c r="K61" s="217"/>
      <c r="L61" s="218"/>
      <c r="M61" s="217"/>
      <c r="N61" s="218"/>
      <c r="O61" s="217"/>
      <c r="P61" s="217"/>
      <c r="Q61" s="218"/>
      <c r="R61" s="217"/>
      <c r="S61" s="218"/>
      <c r="T61" s="217"/>
      <c r="U61" s="217"/>
      <c r="V61" s="218"/>
      <c r="W61" s="217"/>
      <c r="X61" s="218"/>
      <c r="Y61" s="217"/>
      <c r="Z61" s="217"/>
      <c r="AA61" s="218"/>
      <c r="AB61" s="218"/>
      <c r="AC61" s="218"/>
      <c r="AD61" s="218"/>
      <c r="AE61" s="218"/>
      <c r="AF61" s="218"/>
      <c r="AG61" s="217"/>
      <c r="AH61" s="217"/>
      <c r="AI61" s="217"/>
      <c r="AJ61" s="217"/>
      <c r="AK61" s="217"/>
      <c r="AL61" s="217"/>
      <c r="AM61" s="217"/>
      <c r="AN61" s="217"/>
      <c r="AO61" s="217"/>
      <c r="AP61" s="217"/>
      <c r="AQ61" s="217"/>
      <c r="AR61" s="217"/>
      <c r="AS61" s="217"/>
      <c r="AT61" s="217"/>
      <c r="AU61" s="217"/>
      <c r="AV61" s="219"/>
    </row>
    <row r="62" spans="1:48" ht="27.75" customHeight="1" x14ac:dyDescent="0.25">
      <c r="A62" s="200"/>
      <c r="B62" s="220" t="s">
        <v>372</v>
      </c>
      <c r="C62" s="217"/>
      <c r="D62" s="217"/>
      <c r="E62" s="217"/>
      <c r="F62" s="217"/>
      <c r="G62" s="217"/>
      <c r="H62" s="217"/>
      <c r="I62" s="218"/>
      <c r="J62" s="217"/>
      <c r="K62" s="217"/>
      <c r="L62" s="218"/>
      <c r="M62" s="217"/>
      <c r="N62" s="218"/>
      <c r="O62" s="217"/>
      <c r="P62" s="217"/>
      <c r="Q62" s="218"/>
      <c r="R62" s="217"/>
      <c r="S62" s="218"/>
      <c r="T62" s="217"/>
      <c r="U62" s="217"/>
      <c r="V62" s="218"/>
      <c r="W62" s="217"/>
      <c r="X62" s="218"/>
      <c r="Y62" s="217"/>
      <c r="Z62" s="217"/>
      <c r="AA62" s="218"/>
      <c r="AB62" s="218"/>
      <c r="AC62" s="218"/>
      <c r="AD62" s="218"/>
      <c r="AE62" s="218"/>
      <c r="AF62" s="218"/>
      <c r="AG62" s="217"/>
      <c r="AH62" s="217"/>
      <c r="AI62" s="217"/>
      <c r="AJ62" s="217"/>
      <c r="AK62" s="217"/>
      <c r="AL62" s="217"/>
      <c r="AM62" s="217"/>
      <c r="AN62" s="217"/>
      <c r="AO62" s="217"/>
      <c r="AP62" s="217"/>
      <c r="AQ62" s="217"/>
      <c r="AR62" s="217"/>
      <c r="AS62" s="217"/>
      <c r="AT62" s="217"/>
      <c r="AU62" s="217"/>
      <c r="AV62" s="219"/>
    </row>
    <row r="63" spans="1:48" s="225" customFormat="1" ht="27" customHeight="1" x14ac:dyDescent="0.25">
      <c r="A63" s="202" t="s">
        <v>94</v>
      </c>
      <c r="B63" s="216" t="s">
        <v>377</v>
      </c>
      <c r="C63" s="222"/>
      <c r="D63" s="222"/>
      <c r="E63" s="222"/>
      <c r="F63" s="222"/>
      <c r="G63" s="222"/>
      <c r="H63" s="222"/>
      <c r="I63" s="223"/>
      <c r="J63" s="222"/>
      <c r="K63" s="222"/>
      <c r="L63" s="223"/>
      <c r="M63" s="222"/>
      <c r="N63" s="223"/>
      <c r="O63" s="222"/>
      <c r="P63" s="222"/>
      <c r="Q63" s="223"/>
      <c r="R63" s="222"/>
      <c r="S63" s="223"/>
      <c r="T63" s="222"/>
      <c r="U63" s="222"/>
      <c r="V63" s="223"/>
      <c r="W63" s="222"/>
      <c r="X63" s="223"/>
      <c r="Y63" s="222"/>
      <c r="Z63" s="222"/>
      <c r="AA63" s="223"/>
      <c r="AB63" s="223"/>
      <c r="AC63" s="223"/>
      <c r="AD63" s="223"/>
      <c r="AE63" s="223"/>
      <c r="AF63" s="223"/>
      <c r="AG63" s="222"/>
      <c r="AH63" s="222"/>
      <c r="AI63" s="222"/>
      <c r="AJ63" s="222"/>
      <c r="AK63" s="222"/>
      <c r="AL63" s="222"/>
      <c r="AM63" s="222"/>
      <c r="AN63" s="222"/>
      <c r="AO63" s="222"/>
      <c r="AP63" s="222"/>
      <c r="AQ63" s="222"/>
      <c r="AR63" s="222"/>
      <c r="AS63" s="222"/>
      <c r="AT63" s="222"/>
      <c r="AU63" s="222"/>
      <c r="AV63" s="224"/>
    </row>
    <row r="64" spans="1:48" ht="27.75" customHeight="1" x14ac:dyDescent="0.25">
      <c r="A64" s="200">
        <v>1</v>
      </c>
      <c r="B64" s="220" t="s">
        <v>371</v>
      </c>
      <c r="C64" s="217"/>
      <c r="D64" s="217"/>
      <c r="E64" s="217"/>
      <c r="F64" s="217"/>
      <c r="G64" s="217"/>
      <c r="H64" s="217"/>
      <c r="I64" s="218"/>
      <c r="J64" s="217"/>
      <c r="K64" s="217"/>
      <c r="L64" s="218"/>
      <c r="M64" s="217"/>
      <c r="N64" s="218"/>
      <c r="O64" s="217"/>
      <c r="P64" s="217"/>
      <c r="Q64" s="218"/>
      <c r="R64" s="217"/>
      <c r="S64" s="218"/>
      <c r="T64" s="217"/>
      <c r="U64" s="217"/>
      <c r="V64" s="218"/>
      <c r="W64" s="217"/>
      <c r="X64" s="218"/>
      <c r="Y64" s="217"/>
      <c r="Z64" s="217"/>
      <c r="AA64" s="218"/>
      <c r="AB64" s="218"/>
      <c r="AC64" s="218"/>
      <c r="AD64" s="218"/>
      <c r="AE64" s="218"/>
      <c r="AF64" s="218"/>
      <c r="AG64" s="217"/>
      <c r="AH64" s="217"/>
      <c r="AI64" s="217"/>
      <c r="AJ64" s="217"/>
      <c r="AK64" s="217"/>
      <c r="AL64" s="217"/>
      <c r="AM64" s="217"/>
      <c r="AN64" s="217"/>
      <c r="AO64" s="217"/>
      <c r="AP64" s="217"/>
      <c r="AQ64" s="217"/>
      <c r="AR64" s="217"/>
      <c r="AS64" s="217"/>
      <c r="AT64" s="217"/>
      <c r="AU64" s="217"/>
      <c r="AV64" s="219"/>
    </row>
    <row r="65" spans="1:48" ht="27.75" customHeight="1" x14ac:dyDescent="0.25">
      <c r="A65" s="200"/>
      <c r="B65" s="220" t="s">
        <v>378</v>
      </c>
      <c r="C65" s="217"/>
      <c r="D65" s="217"/>
      <c r="E65" s="217"/>
      <c r="F65" s="217"/>
      <c r="G65" s="217"/>
      <c r="H65" s="217"/>
      <c r="I65" s="218"/>
      <c r="J65" s="217"/>
      <c r="K65" s="217"/>
      <c r="L65" s="218"/>
      <c r="M65" s="217"/>
      <c r="N65" s="218"/>
      <c r="O65" s="217"/>
      <c r="P65" s="217"/>
      <c r="Q65" s="218"/>
      <c r="R65" s="217"/>
      <c r="S65" s="218"/>
      <c r="T65" s="217"/>
      <c r="U65" s="217"/>
      <c r="V65" s="218"/>
      <c r="W65" s="217"/>
      <c r="X65" s="218"/>
      <c r="Y65" s="217"/>
      <c r="Z65" s="217"/>
      <c r="AA65" s="218"/>
      <c r="AB65" s="218"/>
      <c r="AC65" s="218"/>
      <c r="AD65" s="218"/>
      <c r="AE65" s="218"/>
      <c r="AF65" s="218"/>
      <c r="AG65" s="217"/>
      <c r="AH65" s="217"/>
      <c r="AI65" s="217"/>
      <c r="AJ65" s="217"/>
      <c r="AK65" s="217"/>
      <c r="AL65" s="217"/>
      <c r="AM65" s="217"/>
      <c r="AN65" s="217"/>
      <c r="AO65" s="217"/>
      <c r="AP65" s="217"/>
      <c r="AQ65" s="217"/>
      <c r="AR65" s="217"/>
      <c r="AS65" s="217"/>
      <c r="AT65" s="217"/>
      <c r="AU65" s="217"/>
      <c r="AV65" s="219"/>
    </row>
    <row r="66" spans="1:48" s="225" customFormat="1" ht="42.75" customHeight="1" x14ac:dyDescent="0.25">
      <c r="A66" s="202" t="s">
        <v>106</v>
      </c>
      <c r="B66" s="216" t="s">
        <v>379</v>
      </c>
      <c r="C66" s="222"/>
      <c r="D66" s="222"/>
      <c r="E66" s="222"/>
      <c r="F66" s="222"/>
      <c r="G66" s="222"/>
      <c r="H66" s="222"/>
      <c r="I66" s="223"/>
      <c r="J66" s="222"/>
      <c r="K66" s="222"/>
      <c r="L66" s="223"/>
      <c r="M66" s="222"/>
      <c r="N66" s="223"/>
      <c r="O66" s="222"/>
      <c r="P66" s="222"/>
      <c r="Q66" s="223"/>
      <c r="R66" s="222"/>
      <c r="S66" s="223"/>
      <c r="T66" s="222"/>
      <c r="U66" s="222"/>
      <c r="V66" s="223"/>
      <c r="W66" s="222"/>
      <c r="X66" s="223"/>
      <c r="Y66" s="222"/>
      <c r="Z66" s="222"/>
      <c r="AA66" s="223"/>
      <c r="AB66" s="223"/>
      <c r="AC66" s="223"/>
      <c r="AD66" s="223"/>
      <c r="AE66" s="223"/>
      <c r="AF66" s="223"/>
      <c r="AG66" s="222"/>
      <c r="AH66" s="222"/>
      <c r="AI66" s="222"/>
      <c r="AJ66" s="222"/>
      <c r="AK66" s="222"/>
      <c r="AL66" s="222"/>
      <c r="AM66" s="222"/>
      <c r="AN66" s="222"/>
      <c r="AO66" s="222"/>
      <c r="AP66" s="222"/>
      <c r="AQ66" s="222"/>
      <c r="AR66" s="222"/>
      <c r="AS66" s="222"/>
      <c r="AT66" s="222"/>
      <c r="AU66" s="222"/>
      <c r="AV66" s="224"/>
    </row>
  </sheetData>
  <mergeCells count="62">
    <mergeCell ref="A1:AV1"/>
    <mergeCell ref="A2:AV2"/>
    <mergeCell ref="AT3:AV3"/>
    <mergeCell ref="A4:A8"/>
    <mergeCell ref="B4:B8"/>
    <mergeCell ref="C4:G5"/>
    <mergeCell ref="H4:AA4"/>
    <mergeCell ref="AB4:AP4"/>
    <mergeCell ref="AQ4:AU5"/>
    <mergeCell ref="AV4:AV8"/>
    <mergeCell ref="N6:Q6"/>
    <mergeCell ref="R6:R8"/>
    <mergeCell ref="S6:V6"/>
    <mergeCell ref="W6:W8"/>
    <mergeCell ref="H5:L5"/>
    <mergeCell ref="M5:Q5"/>
    <mergeCell ref="R5:V5"/>
    <mergeCell ref="W5:AA5"/>
    <mergeCell ref="C6:C8"/>
    <mergeCell ref="D6:G6"/>
    <mergeCell ref="H6:H8"/>
    <mergeCell ref="I6:L6"/>
    <mergeCell ref="M6:M8"/>
    <mergeCell ref="Z7:Z8"/>
    <mergeCell ref="AA7:AA8"/>
    <mergeCell ref="AC7:AD7"/>
    <mergeCell ref="AE7:AE8"/>
    <mergeCell ref="AL5:AP5"/>
    <mergeCell ref="AB5:AF5"/>
    <mergeCell ref="AG5:AK5"/>
    <mergeCell ref="X7:Y7"/>
    <mergeCell ref="AM6:AP6"/>
    <mergeCell ref="AQ6:AQ8"/>
    <mergeCell ref="AR6:AU6"/>
    <mergeCell ref="D7:E7"/>
    <mergeCell ref="F7:F8"/>
    <mergeCell ref="G7:G8"/>
    <mergeCell ref="I7:J7"/>
    <mergeCell ref="K7:K8"/>
    <mergeCell ref="L7:L8"/>
    <mergeCell ref="N7:O7"/>
    <mergeCell ref="X6:AA6"/>
    <mergeCell ref="AB6:AB8"/>
    <mergeCell ref="AC6:AF6"/>
    <mergeCell ref="AG6:AG8"/>
    <mergeCell ref="AH6:AK6"/>
    <mergeCell ref="P7:P8"/>
    <mergeCell ref="Q7:Q8"/>
    <mergeCell ref="S7:T7"/>
    <mergeCell ref="U7:U8"/>
    <mergeCell ref="V7:V8"/>
    <mergeCell ref="AP7:AP8"/>
    <mergeCell ref="AR7:AS7"/>
    <mergeCell ref="AT7:AT8"/>
    <mergeCell ref="AU7:AU8"/>
    <mergeCell ref="AF7:AF8"/>
    <mergeCell ref="AH7:AI7"/>
    <mergeCell ref="AJ7:AJ8"/>
    <mergeCell ref="AK7:AK8"/>
    <mergeCell ref="AM7:AN7"/>
    <mergeCell ref="AO7:AO8"/>
    <mergeCell ref="AL6:AL8"/>
  </mergeCells>
  <printOptions horizontalCentered="1"/>
  <pageMargins left="0.39370078740157499" right="0.196850393700787" top="0.47244094488188998" bottom="0.39370078740157499" header="0.511811023622047" footer="0.511811023622047"/>
  <pageSetup paperSize="9" scale="50" orientation="landscape" verticalDpi="0" r:id="rId1"/>
  <headerFooter differentFirst="1" alignWithMargins="0">
    <oddHeader>&amp;C&amp;P</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zoomScale="78" zoomScaleNormal="78" workbookViewId="0">
      <selection activeCell="L23" sqref="L23"/>
    </sheetView>
  </sheetViews>
  <sheetFormatPr defaultColWidth="11.42578125" defaultRowHeight="16.5" x14ac:dyDescent="0.25"/>
  <cols>
    <col min="1" max="1" width="7" style="151" customWidth="1"/>
    <col min="2" max="2" width="30.140625" style="151" customWidth="1"/>
    <col min="3" max="3" width="16" style="151" customWidth="1"/>
    <col min="4" max="6" width="16" style="151" hidden="1" customWidth="1"/>
    <col min="7" max="11" width="16" style="151" customWidth="1"/>
    <col min="12" max="12" width="22.85546875" style="151" customWidth="1"/>
    <col min="13" max="13" width="11.42578125" style="151"/>
    <col min="14" max="16" width="0" style="151" hidden="1" customWidth="1"/>
    <col min="17" max="16384" width="11.42578125" style="151"/>
  </cols>
  <sheetData>
    <row r="1" spans="1:16" s="150" customFormat="1" ht="19.5" customHeight="1" x14ac:dyDescent="0.25">
      <c r="A1" s="279" t="s">
        <v>299</v>
      </c>
      <c r="B1" s="279"/>
      <c r="C1" s="279"/>
      <c r="D1" s="279"/>
      <c r="E1" s="279"/>
      <c r="F1" s="279"/>
      <c r="G1" s="279"/>
      <c r="H1" s="279"/>
      <c r="I1" s="279"/>
      <c r="J1" s="279"/>
      <c r="K1" s="279"/>
      <c r="L1" s="279"/>
    </row>
    <row r="2" spans="1:16" ht="48" customHeight="1" x14ac:dyDescent="0.25">
      <c r="A2" s="280" t="s">
        <v>297</v>
      </c>
      <c r="B2" s="280"/>
      <c r="C2" s="280"/>
      <c r="D2" s="280"/>
      <c r="E2" s="280"/>
      <c r="F2" s="280"/>
      <c r="G2" s="280"/>
      <c r="H2" s="280"/>
      <c r="I2" s="280"/>
      <c r="J2" s="280"/>
      <c r="K2" s="280"/>
      <c r="L2" s="280"/>
    </row>
    <row r="3" spans="1:16" s="150" customFormat="1" ht="33" customHeight="1" x14ac:dyDescent="0.25">
      <c r="A3" s="281" t="s">
        <v>298</v>
      </c>
      <c r="B3" s="281"/>
      <c r="C3" s="281"/>
      <c r="D3" s="281"/>
      <c r="E3" s="281"/>
      <c r="F3" s="281"/>
      <c r="G3" s="281"/>
      <c r="H3" s="281"/>
      <c r="I3" s="281"/>
      <c r="J3" s="281"/>
      <c r="K3" s="281"/>
      <c r="L3" s="281"/>
    </row>
    <row r="4" spans="1:16" s="150" customFormat="1" ht="27.75" customHeight="1" x14ac:dyDescent="0.25">
      <c r="A4" s="151"/>
      <c r="B4" s="151"/>
      <c r="C4" s="151"/>
      <c r="D4" s="151"/>
      <c r="E4" s="151"/>
      <c r="F4" s="151"/>
      <c r="G4" s="151"/>
      <c r="H4" s="151"/>
      <c r="I4" s="282" t="s">
        <v>225</v>
      </c>
      <c r="J4" s="282"/>
      <c r="K4" s="282"/>
      <c r="L4" s="282"/>
    </row>
    <row r="5" spans="1:16" s="150" customFormat="1" ht="29.25" customHeight="1" x14ac:dyDescent="0.25">
      <c r="A5" s="283" t="s">
        <v>0</v>
      </c>
      <c r="B5" s="283" t="s">
        <v>285</v>
      </c>
      <c r="C5" s="284" t="s">
        <v>286</v>
      </c>
      <c r="D5" s="286" t="s">
        <v>287</v>
      </c>
      <c r="E5" s="286" t="s">
        <v>288</v>
      </c>
      <c r="F5" s="286" t="s">
        <v>300</v>
      </c>
      <c r="G5" s="286" t="s">
        <v>301</v>
      </c>
      <c r="H5" s="290" t="s">
        <v>302</v>
      </c>
      <c r="I5" s="290"/>
      <c r="J5" s="290"/>
      <c r="K5" s="291" t="s">
        <v>381</v>
      </c>
      <c r="L5" s="284" t="s">
        <v>239</v>
      </c>
    </row>
    <row r="6" spans="1:16" s="150" customFormat="1" ht="29.25" customHeight="1" x14ac:dyDescent="0.25">
      <c r="A6" s="283"/>
      <c r="B6" s="283"/>
      <c r="C6" s="285"/>
      <c r="D6" s="287"/>
      <c r="E6" s="287"/>
      <c r="F6" s="287"/>
      <c r="G6" s="287"/>
      <c r="H6" s="286" t="s">
        <v>244</v>
      </c>
      <c r="I6" s="294" t="s">
        <v>219</v>
      </c>
      <c r="J6" s="295"/>
      <c r="K6" s="292"/>
      <c r="L6" s="285"/>
    </row>
    <row r="7" spans="1:16" s="150" customFormat="1" ht="60.75" customHeight="1" x14ac:dyDescent="0.25">
      <c r="A7" s="283"/>
      <c r="B7" s="283"/>
      <c r="C7" s="285"/>
      <c r="D7" s="288"/>
      <c r="E7" s="288"/>
      <c r="F7" s="288"/>
      <c r="G7" s="288"/>
      <c r="H7" s="288"/>
      <c r="I7" s="152" t="s">
        <v>289</v>
      </c>
      <c r="J7" s="152" t="s">
        <v>290</v>
      </c>
      <c r="K7" s="293"/>
      <c r="L7" s="285"/>
    </row>
    <row r="8" spans="1:16" ht="39.75" customHeight="1" x14ac:dyDescent="0.25">
      <c r="A8" s="152"/>
      <c r="B8" s="153" t="s">
        <v>291</v>
      </c>
      <c r="C8" s="154">
        <v>500000</v>
      </c>
      <c r="D8" s="155">
        <v>100000</v>
      </c>
      <c r="E8" s="155">
        <v>100000</v>
      </c>
      <c r="F8" s="155">
        <v>120410</v>
      </c>
      <c r="G8" s="155">
        <f>+D8+E8+F8</f>
        <v>320410</v>
      </c>
      <c r="H8" s="154">
        <f>SUM(H9:H24)</f>
        <v>90000</v>
      </c>
      <c r="I8" s="154"/>
      <c r="J8" s="154"/>
      <c r="K8" s="154">
        <f>+C8-G8-H8</f>
        <v>89590</v>
      </c>
      <c r="L8" s="152"/>
      <c r="N8" s="162">
        <f>+C8-G8</f>
        <v>179590</v>
      </c>
      <c r="P8" s="151">
        <v>90000</v>
      </c>
    </row>
    <row r="9" spans="1:16" ht="39.75" customHeight="1" x14ac:dyDescent="0.25">
      <c r="A9" s="156">
        <v>1</v>
      </c>
      <c r="B9" s="157" t="s">
        <v>20</v>
      </c>
      <c r="C9" s="158">
        <v>7844</v>
      </c>
      <c r="D9" s="159">
        <v>1947</v>
      </c>
      <c r="E9" s="159">
        <v>1477</v>
      </c>
      <c r="F9" s="159">
        <v>1477</v>
      </c>
      <c r="G9" s="159">
        <f t="shared" ref="G9:G24" si="0">+D9+E9+F9</f>
        <v>4901</v>
      </c>
      <c r="H9" s="160">
        <f>ROUND(N9*$P$8/$N$8,-1)+1473</f>
        <v>2943</v>
      </c>
      <c r="I9" s="160"/>
      <c r="J9" s="160"/>
      <c r="K9" s="160">
        <f t="shared" ref="K9:K24" si="1">+C9-G9-H9</f>
        <v>0</v>
      </c>
      <c r="L9" s="156" t="s">
        <v>382</v>
      </c>
      <c r="N9" s="162">
        <f t="shared" ref="N9:N24" si="2">+C9-G9</f>
        <v>2943</v>
      </c>
    </row>
    <row r="10" spans="1:16" ht="39.75" customHeight="1" x14ac:dyDescent="0.25">
      <c r="A10" s="156">
        <v>2</v>
      </c>
      <c r="B10" s="157" t="s">
        <v>5</v>
      </c>
      <c r="C10" s="158">
        <v>78865</v>
      </c>
      <c r="D10" s="159">
        <v>10490</v>
      </c>
      <c r="E10" s="159">
        <v>10937</v>
      </c>
      <c r="F10" s="159">
        <v>19010</v>
      </c>
      <c r="G10" s="159">
        <f t="shared" si="0"/>
        <v>40437</v>
      </c>
      <c r="H10" s="160">
        <f>ROUND(N10*$P$8/$N$8,-1)-2795</f>
        <v>16465</v>
      </c>
      <c r="I10" s="160"/>
      <c r="J10" s="160"/>
      <c r="K10" s="160">
        <f t="shared" si="1"/>
        <v>21963</v>
      </c>
      <c r="L10" s="156"/>
      <c r="N10" s="162">
        <f t="shared" si="2"/>
        <v>38428</v>
      </c>
    </row>
    <row r="11" spans="1:16" ht="39.75" customHeight="1" x14ac:dyDescent="0.25">
      <c r="A11" s="156">
        <v>3</v>
      </c>
      <c r="B11" s="157" t="s">
        <v>9</v>
      </c>
      <c r="C11" s="158">
        <v>29742</v>
      </c>
      <c r="D11" s="159">
        <v>4169</v>
      </c>
      <c r="E11" s="159">
        <v>3559</v>
      </c>
      <c r="F11" s="159">
        <v>4600</v>
      </c>
      <c r="G11" s="159">
        <f t="shared" si="0"/>
        <v>12328</v>
      </c>
      <c r="H11" s="160">
        <f t="shared" ref="H10:H24" si="3">ROUND(N11*$P$8/$N$8,-1)</f>
        <v>8730</v>
      </c>
      <c r="I11" s="160"/>
      <c r="J11" s="160"/>
      <c r="K11" s="160">
        <f t="shared" si="1"/>
        <v>8684</v>
      </c>
      <c r="L11" s="156"/>
      <c r="N11" s="162">
        <f t="shared" si="2"/>
        <v>17414</v>
      </c>
    </row>
    <row r="12" spans="1:16" ht="39.75" customHeight="1" x14ac:dyDescent="0.25">
      <c r="A12" s="156">
        <v>4</v>
      </c>
      <c r="B12" s="157" t="s">
        <v>8</v>
      </c>
      <c r="C12" s="158">
        <v>17738</v>
      </c>
      <c r="D12" s="159">
        <v>6170</v>
      </c>
      <c r="E12" s="159">
        <v>3847</v>
      </c>
      <c r="F12" s="159">
        <v>6020</v>
      </c>
      <c r="G12" s="159">
        <f t="shared" si="0"/>
        <v>16037</v>
      </c>
      <c r="H12" s="160">
        <f>ROUND(N12*$P$8/$N$8,-1)+851</f>
        <v>1701</v>
      </c>
      <c r="I12" s="160"/>
      <c r="J12" s="160"/>
      <c r="K12" s="160">
        <f t="shared" si="1"/>
        <v>0</v>
      </c>
      <c r="L12" s="156" t="s">
        <v>382</v>
      </c>
      <c r="N12" s="162">
        <f t="shared" si="2"/>
        <v>1701</v>
      </c>
    </row>
    <row r="13" spans="1:16" ht="39.75" customHeight="1" x14ac:dyDescent="0.25">
      <c r="A13" s="156">
        <v>5</v>
      </c>
      <c r="B13" s="157" t="s">
        <v>17</v>
      </c>
      <c r="C13" s="158">
        <v>41575</v>
      </c>
      <c r="D13" s="159">
        <v>12065</v>
      </c>
      <c r="E13" s="159">
        <v>12968</v>
      </c>
      <c r="F13" s="159">
        <v>11420</v>
      </c>
      <c r="G13" s="159">
        <f t="shared" si="0"/>
        <v>36453</v>
      </c>
      <c r="H13" s="160">
        <f t="shared" si="3"/>
        <v>2570</v>
      </c>
      <c r="I13" s="160"/>
      <c r="J13" s="160"/>
      <c r="K13" s="160">
        <f t="shared" si="1"/>
        <v>2552</v>
      </c>
      <c r="L13" s="156"/>
      <c r="N13" s="162">
        <f t="shared" si="2"/>
        <v>5122</v>
      </c>
    </row>
    <row r="14" spans="1:16" ht="39.75" customHeight="1" x14ac:dyDescent="0.25">
      <c r="A14" s="156">
        <v>6</v>
      </c>
      <c r="B14" s="157" t="s">
        <v>16</v>
      </c>
      <c r="C14" s="158">
        <v>18060</v>
      </c>
      <c r="D14" s="159">
        <v>3939</v>
      </c>
      <c r="E14" s="159">
        <v>4343</v>
      </c>
      <c r="F14" s="159">
        <v>5720</v>
      </c>
      <c r="G14" s="159">
        <f t="shared" si="0"/>
        <v>14002</v>
      </c>
      <c r="H14" s="160">
        <f t="shared" si="3"/>
        <v>2030</v>
      </c>
      <c r="I14" s="160"/>
      <c r="J14" s="160"/>
      <c r="K14" s="160">
        <f t="shared" si="1"/>
        <v>2028</v>
      </c>
      <c r="L14" s="156"/>
      <c r="N14" s="162">
        <f t="shared" si="2"/>
        <v>4058</v>
      </c>
    </row>
    <row r="15" spans="1:16" ht="39.75" customHeight="1" x14ac:dyDescent="0.25">
      <c r="A15" s="156">
        <v>7</v>
      </c>
      <c r="B15" s="157" t="s">
        <v>4</v>
      </c>
      <c r="C15" s="158">
        <v>33762</v>
      </c>
      <c r="D15" s="159">
        <v>7296</v>
      </c>
      <c r="E15" s="159">
        <v>5642</v>
      </c>
      <c r="F15" s="159">
        <v>8740</v>
      </c>
      <c r="G15" s="159">
        <f t="shared" si="0"/>
        <v>21678</v>
      </c>
      <c r="H15" s="160">
        <f t="shared" si="3"/>
        <v>6060</v>
      </c>
      <c r="I15" s="160"/>
      <c r="J15" s="160"/>
      <c r="K15" s="160">
        <f t="shared" si="1"/>
        <v>6024</v>
      </c>
      <c r="L15" s="156"/>
      <c r="N15" s="162">
        <f t="shared" si="2"/>
        <v>12084</v>
      </c>
    </row>
    <row r="16" spans="1:16" ht="39.75" customHeight="1" x14ac:dyDescent="0.25">
      <c r="A16" s="156">
        <v>8</v>
      </c>
      <c r="B16" s="157" t="s">
        <v>292</v>
      </c>
      <c r="C16" s="158">
        <v>31819</v>
      </c>
      <c r="D16" s="161">
        <v>5547</v>
      </c>
      <c r="E16" s="161">
        <v>8783</v>
      </c>
      <c r="F16" s="161">
        <v>5570</v>
      </c>
      <c r="G16" s="161">
        <f t="shared" si="0"/>
        <v>19900</v>
      </c>
      <c r="H16" s="160">
        <f t="shared" si="3"/>
        <v>5970</v>
      </c>
      <c r="I16" s="160"/>
      <c r="J16" s="160"/>
      <c r="K16" s="160">
        <f t="shared" si="1"/>
        <v>5949</v>
      </c>
      <c r="L16" s="156"/>
      <c r="N16" s="162">
        <f t="shared" si="2"/>
        <v>11919</v>
      </c>
    </row>
    <row r="17" spans="1:14" ht="39.75" customHeight="1" x14ac:dyDescent="0.25">
      <c r="A17" s="156">
        <v>9</v>
      </c>
      <c r="B17" s="157" t="s">
        <v>21</v>
      </c>
      <c r="C17" s="158">
        <v>18662</v>
      </c>
      <c r="D17" s="159">
        <v>2472</v>
      </c>
      <c r="E17" s="159">
        <v>2646</v>
      </c>
      <c r="F17" s="159">
        <v>4400</v>
      </c>
      <c r="G17" s="159">
        <f t="shared" si="0"/>
        <v>9518</v>
      </c>
      <c r="H17" s="160">
        <f t="shared" si="3"/>
        <v>4580</v>
      </c>
      <c r="I17" s="160"/>
      <c r="J17" s="160"/>
      <c r="K17" s="160">
        <f t="shared" si="1"/>
        <v>4564</v>
      </c>
      <c r="L17" s="156"/>
      <c r="N17" s="162">
        <f t="shared" si="2"/>
        <v>9144</v>
      </c>
    </row>
    <row r="18" spans="1:14" ht="39.75" customHeight="1" x14ac:dyDescent="0.25">
      <c r="A18" s="156">
        <v>10</v>
      </c>
      <c r="B18" s="157" t="s">
        <v>18</v>
      </c>
      <c r="C18" s="158">
        <v>17882</v>
      </c>
      <c r="D18" s="159">
        <v>4419</v>
      </c>
      <c r="E18" s="159">
        <v>5092</v>
      </c>
      <c r="F18" s="159">
        <v>5760</v>
      </c>
      <c r="G18" s="159">
        <f t="shared" si="0"/>
        <v>15271</v>
      </c>
      <c r="H18" s="160">
        <f>ROUND(N18*$P$8/$N$8,-1)+1301</f>
        <v>2611</v>
      </c>
      <c r="I18" s="160"/>
      <c r="J18" s="160"/>
      <c r="K18" s="160">
        <f t="shared" si="1"/>
        <v>0</v>
      </c>
      <c r="L18" s="156" t="s">
        <v>382</v>
      </c>
      <c r="N18" s="162">
        <f t="shared" si="2"/>
        <v>2611</v>
      </c>
    </row>
    <row r="19" spans="1:14" ht="39.75" customHeight="1" x14ac:dyDescent="0.25">
      <c r="A19" s="156">
        <v>11</v>
      </c>
      <c r="B19" s="157" t="s">
        <v>13</v>
      </c>
      <c r="C19" s="158">
        <v>31043</v>
      </c>
      <c r="D19" s="159">
        <v>5762</v>
      </c>
      <c r="E19" s="159">
        <v>4212</v>
      </c>
      <c r="F19" s="159">
        <v>7920</v>
      </c>
      <c r="G19" s="159">
        <f t="shared" si="0"/>
        <v>17894</v>
      </c>
      <c r="H19" s="160">
        <f t="shared" si="3"/>
        <v>6590</v>
      </c>
      <c r="I19" s="160"/>
      <c r="J19" s="160"/>
      <c r="K19" s="160">
        <f t="shared" si="1"/>
        <v>6559</v>
      </c>
      <c r="L19" s="156"/>
      <c r="N19" s="162">
        <f t="shared" si="2"/>
        <v>13149</v>
      </c>
    </row>
    <row r="20" spans="1:14" ht="39.75" customHeight="1" x14ac:dyDescent="0.25">
      <c r="A20" s="156">
        <v>12</v>
      </c>
      <c r="B20" s="157" t="s">
        <v>293</v>
      </c>
      <c r="C20" s="158">
        <v>86139</v>
      </c>
      <c r="D20" s="159">
        <v>10890</v>
      </c>
      <c r="E20" s="159">
        <v>12940</v>
      </c>
      <c r="F20" s="159">
        <v>18330</v>
      </c>
      <c r="G20" s="159">
        <f t="shared" si="0"/>
        <v>42160</v>
      </c>
      <c r="H20" s="160">
        <f>ROUND(N20*$P$8/$N$8,-1)-2000</f>
        <v>20040</v>
      </c>
      <c r="I20" s="160"/>
      <c r="J20" s="160"/>
      <c r="K20" s="160">
        <f t="shared" si="1"/>
        <v>23939</v>
      </c>
      <c r="L20" s="156"/>
      <c r="N20" s="162">
        <f t="shared" si="2"/>
        <v>43979</v>
      </c>
    </row>
    <row r="21" spans="1:14" ht="39.75" customHeight="1" x14ac:dyDescent="0.25">
      <c r="A21" s="156">
        <v>13</v>
      </c>
      <c r="B21" s="157" t="s">
        <v>6</v>
      </c>
      <c r="C21" s="158">
        <v>25728</v>
      </c>
      <c r="D21" s="161">
        <v>11066</v>
      </c>
      <c r="E21" s="161">
        <v>10299</v>
      </c>
      <c r="F21" s="161">
        <v>4363</v>
      </c>
      <c r="G21" s="161">
        <f t="shared" si="0"/>
        <v>25728</v>
      </c>
      <c r="H21" s="160">
        <f t="shared" si="3"/>
        <v>0</v>
      </c>
      <c r="I21" s="160"/>
      <c r="J21" s="160"/>
      <c r="K21" s="160">
        <f t="shared" si="1"/>
        <v>0</v>
      </c>
      <c r="L21" s="156" t="s">
        <v>294</v>
      </c>
      <c r="N21" s="162">
        <f t="shared" si="2"/>
        <v>0</v>
      </c>
    </row>
    <row r="22" spans="1:14" ht="39.75" customHeight="1" x14ac:dyDescent="0.25">
      <c r="A22" s="156">
        <v>14</v>
      </c>
      <c r="B22" s="157" t="s">
        <v>11</v>
      </c>
      <c r="C22" s="158">
        <v>46934</v>
      </c>
      <c r="D22" s="161">
        <v>6006</v>
      </c>
      <c r="E22" s="161">
        <v>9900</v>
      </c>
      <c r="F22" s="161">
        <v>16330</v>
      </c>
      <c r="G22" s="161">
        <f t="shared" si="0"/>
        <v>32236</v>
      </c>
      <c r="H22" s="160">
        <f t="shared" si="3"/>
        <v>7370</v>
      </c>
      <c r="I22" s="160"/>
      <c r="J22" s="160"/>
      <c r="K22" s="160">
        <f t="shared" si="1"/>
        <v>7328</v>
      </c>
      <c r="L22" s="156"/>
      <c r="N22" s="162">
        <f t="shared" si="2"/>
        <v>14698</v>
      </c>
    </row>
    <row r="23" spans="1:14" ht="39.75" customHeight="1" x14ac:dyDescent="0.25">
      <c r="A23" s="156">
        <v>15</v>
      </c>
      <c r="B23" s="157" t="s">
        <v>295</v>
      </c>
      <c r="C23" s="158">
        <v>4175</v>
      </c>
      <c r="D23" s="161">
        <v>332</v>
      </c>
      <c r="E23" s="161">
        <v>753</v>
      </c>
      <c r="F23" s="161">
        <v>750</v>
      </c>
      <c r="G23" s="161">
        <f t="shared" si="0"/>
        <v>1835</v>
      </c>
      <c r="H23" s="160">
        <f>ROUND(N23*$P$8/$N$8,-1)+1170</f>
        <v>2340</v>
      </c>
      <c r="I23" s="160"/>
      <c r="J23" s="160"/>
      <c r="K23" s="160">
        <f t="shared" si="1"/>
        <v>0</v>
      </c>
      <c r="L23" s="156" t="s">
        <v>382</v>
      </c>
      <c r="N23" s="162">
        <f t="shared" si="2"/>
        <v>2340</v>
      </c>
    </row>
    <row r="24" spans="1:14" ht="39.75" customHeight="1" x14ac:dyDescent="0.25">
      <c r="A24" s="156">
        <v>16</v>
      </c>
      <c r="B24" s="157" t="s">
        <v>15</v>
      </c>
      <c r="C24" s="158">
        <v>10032</v>
      </c>
      <c r="D24" s="161">
        <v>7430</v>
      </c>
      <c r="E24" s="161">
        <v>2602</v>
      </c>
      <c r="F24" s="161">
        <v>0</v>
      </c>
      <c r="G24" s="161">
        <f t="shared" si="0"/>
        <v>10032</v>
      </c>
      <c r="H24" s="160">
        <f t="shared" si="3"/>
        <v>0</v>
      </c>
      <c r="I24" s="160"/>
      <c r="J24" s="160"/>
      <c r="K24" s="160">
        <f t="shared" si="1"/>
        <v>0</v>
      </c>
      <c r="L24" s="156" t="s">
        <v>294</v>
      </c>
      <c r="N24" s="162">
        <f t="shared" si="2"/>
        <v>0</v>
      </c>
    </row>
    <row r="25" spans="1:14" ht="65.25" customHeight="1" x14ac:dyDescent="0.25">
      <c r="A25" s="289" t="s">
        <v>296</v>
      </c>
      <c r="B25" s="289"/>
      <c r="C25" s="289"/>
      <c r="D25" s="289"/>
      <c r="E25" s="289"/>
      <c r="F25" s="289"/>
      <c r="G25" s="289"/>
      <c r="H25" s="289"/>
      <c r="I25" s="289"/>
      <c r="J25" s="289"/>
      <c r="K25" s="289"/>
      <c r="L25" s="289"/>
    </row>
  </sheetData>
  <mergeCells count="17">
    <mergeCell ref="A25:L25"/>
    <mergeCell ref="F5:F7"/>
    <mergeCell ref="H5:J5"/>
    <mergeCell ref="K5:K7"/>
    <mergeCell ref="L5:L7"/>
    <mergeCell ref="H6:H7"/>
    <mergeCell ref="I6:J6"/>
    <mergeCell ref="A1:L1"/>
    <mergeCell ref="A2:L2"/>
    <mergeCell ref="A3:L3"/>
    <mergeCell ref="I4:L4"/>
    <mergeCell ref="A5:A7"/>
    <mergeCell ref="B5:B7"/>
    <mergeCell ref="C5:C7"/>
    <mergeCell ref="D5:D7"/>
    <mergeCell ref="E5:E7"/>
    <mergeCell ref="G5:G7"/>
  </mergeCells>
  <pageMargins left="0.45" right="0.45" top="0.5" bottom="0.5" header="0.3" footer="0.3"/>
  <pageSetup paperSize="9" scale="88"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67"/>
  <sheetViews>
    <sheetView workbookViewId="0">
      <selection activeCell="B13" sqref="B13:H13"/>
    </sheetView>
  </sheetViews>
  <sheetFormatPr defaultColWidth="9.140625" defaultRowHeight="15.75" x14ac:dyDescent="0.25"/>
  <cols>
    <col min="1" max="1" width="7" style="17" customWidth="1"/>
    <col min="2" max="2" width="25.140625" style="17" customWidth="1"/>
    <col min="3" max="8" width="12.5703125" style="17" customWidth="1"/>
    <col min="9" max="10" width="9.140625" style="17"/>
    <col min="11" max="11" width="14.5703125" style="17" bestFit="1" customWidth="1"/>
    <col min="12" max="12" width="11.28515625" style="17" bestFit="1" customWidth="1"/>
    <col min="13" max="13" width="11.5703125" style="17" bestFit="1" customWidth="1"/>
    <col min="14" max="14" width="13.5703125" style="17" customWidth="1"/>
    <col min="15" max="15" width="19.140625" style="17" customWidth="1"/>
    <col min="16" max="16384" width="9.140625" style="17"/>
  </cols>
  <sheetData>
    <row r="1" spans="1:15" ht="40.5" customHeight="1" x14ac:dyDescent="0.25">
      <c r="A1" s="302" t="s">
        <v>224</v>
      </c>
      <c r="B1" s="302"/>
      <c r="C1" s="302"/>
      <c r="D1" s="302"/>
      <c r="E1" s="302"/>
      <c r="F1" s="302"/>
      <c r="G1" s="302"/>
      <c r="H1" s="302"/>
    </row>
    <row r="2" spans="1:15" ht="31.5" customHeight="1" x14ac:dyDescent="0.25">
      <c r="B2" s="20"/>
      <c r="C2" s="42"/>
      <c r="G2" s="303" t="s">
        <v>225</v>
      </c>
      <c r="H2" s="303"/>
      <c r="K2" s="31">
        <v>1004520</v>
      </c>
      <c r="L2" s="25">
        <f>+K2-O2-H13</f>
        <v>759100</v>
      </c>
      <c r="M2" s="17">
        <v>823900</v>
      </c>
      <c r="N2" s="17">
        <v>841490</v>
      </c>
      <c r="O2" s="117">
        <f>+K2-N2</f>
        <v>163030</v>
      </c>
    </row>
    <row r="3" spans="1:15" ht="24.75" customHeight="1" x14ac:dyDescent="0.25">
      <c r="A3" s="299" t="s">
        <v>0</v>
      </c>
      <c r="B3" s="299" t="s">
        <v>222</v>
      </c>
      <c r="C3" s="296" t="s">
        <v>237</v>
      </c>
      <c r="D3" s="304" t="s">
        <v>218</v>
      </c>
      <c r="E3" s="305" t="s">
        <v>219</v>
      </c>
      <c r="F3" s="305"/>
      <c r="G3" s="296" t="s">
        <v>216</v>
      </c>
      <c r="H3" s="296" t="s">
        <v>228</v>
      </c>
      <c r="I3" s="296" t="s">
        <v>239</v>
      </c>
      <c r="N3" s="17">
        <v>30</v>
      </c>
    </row>
    <row r="4" spans="1:15" x14ac:dyDescent="0.25">
      <c r="A4" s="300"/>
      <c r="B4" s="300"/>
      <c r="C4" s="297"/>
      <c r="D4" s="304"/>
      <c r="E4" s="304" t="s">
        <v>220</v>
      </c>
      <c r="F4" s="304" t="s">
        <v>23</v>
      </c>
      <c r="G4" s="297"/>
      <c r="H4" s="297"/>
      <c r="I4" s="297"/>
    </row>
    <row r="5" spans="1:15" ht="24.75" customHeight="1" x14ac:dyDescent="0.25">
      <c r="A5" s="301"/>
      <c r="B5" s="301"/>
      <c r="C5" s="298"/>
      <c r="D5" s="304"/>
      <c r="E5" s="304"/>
      <c r="F5" s="304"/>
      <c r="G5" s="298"/>
      <c r="H5" s="298"/>
      <c r="I5" s="298"/>
      <c r="L5" s="17" t="s">
        <v>229</v>
      </c>
      <c r="N5" s="17" t="s">
        <v>230</v>
      </c>
      <c r="O5" s="17" t="s">
        <v>231</v>
      </c>
    </row>
    <row r="6" spans="1:15" ht="21" customHeight="1" x14ac:dyDescent="0.25">
      <c r="A6" s="43">
        <v>1</v>
      </c>
      <c r="B6" s="43">
        <v>2</v>
      </c>
      <c r="C6" s="45"/>
      <c r="D6" s="45" t="s">
        <v>221</v>
      </c>
      <c r="E6" s="44">
        <v>5</v>
      </c>
      <c r="F6" s="44">
        <v>6</v>
      </c>
      <c r="G6" s="44" t="s">
        <v>240</v>
      </c>
      <c r="H6" s="44" t="s">
        <v>217</v>
      </c>
      <c r="I6" s="44"/>
      <c r="L6" s="17">
        <v>5</v>
      </c>
      <c r="M6" s="32">
        <f>+L6*G7*20</f>
        <v>197579.38573659549</v>
      </c>
    </row>
    <row r="7" spans="1:15" s="22" customFormat="1" ht="22.5" customHeight="1" x14ac:dyDescent="0.25">
      <c r="A7" s="46"/>
      <c r="B7" s="47" t="s">
        <v>223</v>
      </c>
      <c r="C7" s="48"/>
      <c r="D7" s="49">
        <f>D47+D64+D78+D95+D112+D135+D152+D170+D182+D203+D217+D32+D15+D228+D243+D253+D260</f>
        <v>384.20000000000005</v>
      </c>
      <c r="E7" s="49">
        <f>E47+E64+E78+E95+E112+E135+E152+E170+E182+E203+E217+E32+E15+E228+E243+E253+E260</f>
        <v>347</v>
      </c>
      <c r="F7" s="49"/>
      <c r="G7" s="49">
        <f>+L2/D7</f>
        <v>1975.7938573659551</v>
      </c>
      <c r="H7" s="49">
        <f>H47+H64+H78+H95+H112+H135+H152+H170+H182+H203+H217+H32+H15+H228+H243+H253+H260+H266</f>
        <v>841490</v>
      </c>
      <c r="I7" s="49"/>
      <c r="K7" s="22">
        <f>+H31*100/70</f>
        <v>56451.253067598715</v>
      </c>
      <c r="L7" s="22">
        <v>2</v>
      </c>
      <c r="M7" s="50">
        <f>+(K7-H31)*2</f>
        <v>33870.751840559227</v>
      </c>
    </row>
    <row r="8" spans="1:15" s="22" customFormat="1" ht="21" customHeight="1" x14ac:dyDescent="0.25">
      <c r="A8" s="46"/>
      <c r="B8" s="51" t="s">
        <v>232</v>
      </c>
      <c r="C8" s="48">
        <f>+C16+C33+C48+C65+C79+C96+C113+C136+C153+C171+C183+C204+C218+C229+C244+C254+C261</f>
        <v>88</v>
      </c>
      <c r="D8" s="48">
        <f t="shared" ref="D8:E8" si="0">+D16+D33+D48+D65+D79+D96+D113+D136+D153+D171+D183+D204+D218+D229+D244+D254+D261</f>
        <v>88</v>
      </c>
      <c r="E8" s="48">
        <f t="shared" si="0"/>
        <v>88</v>
      </c>
      <c r="F8" s="49"/>
      <c r="G8" s="49"/>
      <c r="H8" s="48">
        <f t="shared" ref="H8" si="1">+H16+H33+H48+H65+H79+H96+H113+H136+H153+H171+H183+H204+H218+H229+H244+H254+H261</f>
        <v>173869.85944820408</v>
      </c>
      <c r="I8" s="48"/>
      <c r="M8" s="50"/>
    </row>
    <row r="9" spans="1:15" s="22" customFormat="1" ht="21" customHeight="1" x14ac:dyDescent="0.25">
      <c r="A9" s="46"/>
      <c r="B9" s="52" t="s">
        <v>233</v>
      </c>
      <c r="C9" s="48">
        <f>+C23+C39+C56+C68+C81+C100+C121+C141+C165+C192+C208+C223</f>
        <v>18</v>
      </c>
      <c r="D9" s="48">
        <f t="shared" ref="D9:E9" si="2">+D23+D39+D56+D68+D81+D100+D121+D141+D165+D192+D208+D223</f>
        <v>58.2</v>
      </c>
      <c r="E9" s="48">
        <f t="shared" si="2"/>
        <v>54</v>
      </c>
      <c r="F9" s="49"/>
      <c r="G9" s="49"/>
      <c r="H9" s="48">
        <f t="shared" ref="H9" si="3">+H23+H39+H56+H68+H81+H100+H121+H141+H165+H192+H208+H223</f>
        <v>114991.20249869858</v>
      </c>
      <c r="I9" s="48"/>
      <c r="M9" s="50"/>
    </row>
    <row r="10" spans="1:15" s="22" customFormat="1" ht="21" customHeight="1" x14ac:dyDescent="0.25">
      <c r="A10" s="46"/>
      <c r="B10" s="53" t="s">
        <v>234</v>
      </c>
      <c r="C10" s="48">
        <f>+C25+C41+C70+C123+C143+C178+C194+C210+C234</f>
        <v>33</v>
      </c>
      <c r="D10" s="48">
        <f t="shared" ref="D10:E10" si="4">+D25+D41+D70+D123+D143+D178+D194+D210+D234</f>
        <v>198</v>
      </c>
      <c r="E10" s="48">
        <f t="shared" si="4"/>
        <v>165</v>
      </c>
      <c r="F10" s="49"/>
      <c r="G10" s="49"/>
      <c r="H10" s="48">
        <f t="shared" ref="H10" si="5">+H25+H41+H70+H123+H143+H178+H194+H210+H234</f>
        <v>391207.18375845917</v>
      </c>
      <c r="I10" s="48"/>
      <c r="M10" s="50"/>
    </row>
    <row r="11" spans="1:15" s="22" customFormat="1" ht="21" customHeight="1" x14ac:dyDescent="0.25">
      <c r="A11" s="46"/>
      <c r="B11" s="54" t="s">
        <v>227</v>
      </c>
      <c r="C11" s="48">
        <f>+C43+C62+C73+C84+C102+C147+C167+C180+C199+C215+C226+C237</f>
        <v>43</v>
      </c>
      <c r="D11" s="48">
        <f t="shared" ref="D11:E11" si="6">+D43+D62+D73+D84+D102+D147+D167+D180+D199+D215+D226+D237</f>
        <v>0</v>
      </c>
      <c r="E11" s="48">
        <f t="shared" si="6"/>
        <v>0</v>
      </c>
      <c r="F11" s="49"/>
      <c r="G11" s="49"/>
      <c r="H11" s="48">
        <f t="shared" ref="H11" si="7">+H43+H62+H73+H84+H102+H147+H167+H180+H199+H215+H226+H237</f>
        <v>0</v>
      </c>
      <c r="I11" s="48"/>
      <c r="M11" s="50"/>
    </row>
    <row r="12" spans="1:15" s="22" customFormat="1" ht="21" customHeight="1" x14ac:dyDescent="0.25">
      <c r="A12" s="46"/>
      <c r="B12" s="54" t="s">
        <v>226</v>
      </c>
      <c r="C12" s="48">
        <f>+C31+C46</f>
        <v>2</v>
      </c>
      <c r="D12" s="48">
        <f t="shared" ref="D12:E12" si="8">+D31+D46</f>
        <v>40</v>
      </c>
      <c r="E12" s="48">
        <f t="shared" si="8"/>
        <v>40</v>
      </c>
      <c r="F12" s="49"/>
      <c r="G12" s="49"/>
      <c r="H12" s="48">
        <f t="shared" ref="H12" si="9">+H31+H46</f>
        <v>79031.754294638202</v>
      </c>
      <c r="I12" s="48"/>
      <c r="M12" s="50"/>
    </row>
    <row r="13" spans="1:15" s="27" customFormat="1" ht="65.25" customHeight="1" x14ac:dyDescent="0.25">
      <c r="A13" s="36"/>
      <c r="B13" s="37" t="s">
        <v>236</v>
      </c>
      <c r="C13" s="114" t="s">
        <v>238</v>
      </c>
      <c r="D13" s="26"/>
      <c r="E13" s="26"/>
      <c r="F13" s="26"/>
      <c r="G13" s="26"/>
      <c r="H13" s="115">
        <f>+H267</f>
        <v>82390</v>
      </c>
      <c r="I13" s="26"/>
      <c r="M13" s="116"/>
    </row>
    <row r="14" spans="1:15" s="22" customFormat="1" ht="21" customHeight="1" x14ac:dyDescent="0.25">
      <c r="A14" s="46"/>
      <c r="B14" s="55" t="s">
        <v>235</v>
      </c>
      <c r="C14" s="48"/>
      <c r="D14" s="49"/>
      <c r="E14" s="49"/>
      <c r="F14" s="49"/>
      <c r="G14" s="49"/>
      <c r="H14" s="49"/>
      <c r="I14" s="49"/>
      <c r="M14" s="50"/>
    </row>
    <row r="15" spans="1:15" s="61" customFormat="1" ht="19.5" customHeight="1" x14ac:dyDescent="0.25">
      <c r="A15" s="56" t="s">
        <v>37</v>
      </c>
      <c r="B15" s="57" t="s">
        <v>17</v>
      </c>
      <c r="C15" s="58">
        <f>SUM(C16:C31)</f>
        <v>13</v>
      </c>
      <c r="D15" s="59">
        <f>+D16+D23+D25+D31</f>
        <v>59.6</v>
      </c>
      <c r="E15" s="59">
        <f>+E16+E23+E25+E31</f>
        <v>54</v>
      </c>
      <c r="F15" s="60"/>
      <c r="G15" s="60"/>
      <c r="H15" s="59">
        <f>+H16+H23+H25+H31</f>
        <v>117757.31389901093</v>
      </c>
      <c r="I15" s="59"/>
    </row>
    <row r="16" spans="1:15" s="67" customFormat="1" ht="19.5" customHeight="1" x14ac:dyDescent="0.25">
      <c r="A16" s="62"/>
      <c r="B16" s="63" t="s">
        <v>232</v>
      </c>
      <c r="C16" s="64">
        <v>6</v>
      </c>
      <c r="D16" s="65">
        <f>SUM(D17:D22)</f>
        <v>6</v>
      </c>
      <c r="E16" s="65">
        <f>SUM(E17:E22)</f>
        <v>6</v>
      </c>
      <c r="F16" s="66"/>
      <c r="G16" s="66"/>
      <c r="H16" s="65">
        <f>SUM(H17:H22)</f>
        <v>11854.763144195731</v>
      </c>
      <c r="I16" s="65"/>
      <c r="O16" s="67">
        <f>44*5</f>
        <v>220</v>
      </c>
    </row>
    <row r="17" spans="1:14" ht="19.5" customHeight="1" x14ac:dyDescent="0.25">
      <c r="A17" s="1">
        <v>1</v>
      </c>
      <c r="B17" s="14" t="s">
        <v>173</v>
      </c>
      <c r="C17" s="68"/>
      <c r="D17" s="69">
        <f t="shared" ref="D17:D22" si="10">E17*F17</f>
        <v>1</v>
      </c>
      <c r="E17" s="69">
        <v>1</v>
      </c>
      <c r="F17" s="69">
        <v>1</v>
      </c>
      <c r="G17" s="69"/>
      <c r="H17" s="70">
        <f t="shared" ref="H17:H22" si="11">$G$7*D17</f>
        <v>1975.7938573659551</v>
      </c>
      <c r="I17" s="70"/>
    </row>
    <row r="18" spans="1:14" ht="19.5" customHeight="1" x14ac:dyDescent="0.25">
      <c r="A18" s="1">
        <v>2</v>
      </c>
      <c r="B18" s="14" t="s">
        <v>174</v>
      </c>
      <c r="C18" s="68"/>
      <c r="D18" s="69">
        <f t="shared" si="10"/>
        <v>1</v>
      </c>
      <c r="E18" s="69">
        <v>1</v>
      </c>
      <c r="F18" s="69">
        <v>1</v>
      </c>
      <c r="G18" s="69"/>
      <c r="H18" s="70">
        <f t="shared" si="11"/>
        <v>1975.7938573659551</v>
      </c>
      <c r="I18" s="70"/>
      <c r="N18" s="17">
        <v>278</v>
      </c>
    </row>
    <row r="19" spans="1:14" ht="19.5" customHeight="1" x14ac:dyDescent="0.25">
      <c r="A19" s="1">
        <v>3</v>
      </c>
      <c r="B19" s="14" t="s">
        <v>175</v>
      </c>
      <c r="C19" s="68"/>
      <c r="D19" s="69">
        <f t="shared" si="10"/>
        <v>1</v>
      </c>
      <c r="E19" s="69">
        <v>1</v>
      </c>
      <c r="F19" s="69">
        <v>1</v>
      </c>
      <c r="G19" s="69"/>
      <c r="H19" s="70">
        <f t="shared" si="11"/>
        <v>1975.7938573659551</v>
      </c>
      <c r="I19" s="70"/>
    </row>
    <row r="20" spans="1:14" ht="19.5" customHeight="1" x14ac:dyDescent="0.25">
      <c r="A20" s="1">
        <v>4</v>
      </c>
      <c r="B20" s="14" t="s">
        <v>176</v>
      </c>
      <c r="C20" s="68"/>
      <c r="D20" s="69">
        <f t="shared" si="10"/>
        <v>1</v>
      </c>
      <c r="E20" s="69">
        <v>1</v>
      </c>
      <c r="F20" s="69">
        <v>1</v>
      </c>
      <c r="G20" s="69"/>
      <c r="H20" s="70">
        <f t="shared" si="11"/>
        <v>1975.7938573659551</v>
      </c>
      <c r="I20" s="70"/>
      <c r="K20" s="17">
        <v>433</v>
      </c>
      <c r="L20" s="17">
        <v>278</v>
      </c>
      <c r="M20" s="17">
        <f>+K20*L20</f>
        <v>120374</v>
      </c>
    </row>
    <row r="21" spans="1:14" ht="19.5" customHeight="1" x14ac:dyDescent="0.25">
      <c r="A21" s="1">
        <v>5</v>
      </c>
      <c r="B21" s="14" t="s">
        <v>177</v>
      </c>
      <c r="C21" s="68"/>
      <c r="D21" s="69">
        <f t="shared" si="10"/>
        <v>1</v>
      </c>
      <c r="E21" s="69">
        <v>1</v>
      </c>
      <c r="F21" s="69">
        <v>1</v>
      </c>
      <c r="G21" s="69"/>
      <c r="H21" s="70">
        <f t="shared" si="11"/>
        <v>1975.7938573659551</v>
      </c>
      <c r="I21" s="70"/>
    </row>
    <row r="22" spans="1:14" ht="19.5" customHeight="1" x14ac:dyDescent="0.25">
      <c r="A22" s="1">
        <v>6</v>
      </c>
      <c r="B22" s="15" t="s">
        <v>183</v>
      </c>
      <c r="C22" s="71"/>
      <c r="D22" s="69">
        <f t="shared" si="10"/>
        <v>1</v>
      </c>
      <c r="E22" s="69">
        <v>1</v>
      </c>
      <c r="F22" s="69">
        <v>1</v>
      </c>
      <c r="G22" s="69"/>
      <c r="H22" s="70">
        <f t="shared" si="11"/>
        <v>1975.7938573659551</v>
      </c>
      <c r="I22" s="70"/>
    </row>
    <row r="23" spans="1:14" s="74" customFormat="1" ht="19.5" customHeight="1" x14ac:dyDescent="0.25">
      <c r="A23" s="72"/>
      <c r="B23" s="73" t="s">
        <v>233</v>
      </c>
      <c r="C23" s="64">
        <v>1</v>
      </c>
      <c r="D23" s="66">
        <f>+D24</f>
        <v>3.5999999999999996</v>
      </c>
      <c r="E23" s="66">
        <f>+E24</f>
        <v>3</v>
      </c>
      <c r="F23" s="66"/>
      <c r="G23" s="66"/>
      <c r="H23" s="66">
        <f>+H24</f>
        <v>7112.8578865174377</v>
      </c>
      <c r="I23" s="66"/>
    </row>
    <row r="24" spans="1:14" ht="19.5" customHeight="1" x14ac:dyDescent="0.25">
      <c r="A24" s="1">
        <v>7</v>
      </c>
      <c r="B24" s="75" t="s">
        <v>180</v>
      </c>
      <c r="C24" s="76"/>
      <c r="D24" s="69">
        <f>E24*F24</f>
        <v>3.5999999999999996</v>
      </c>
      <c r="E24" s="69">
        <v>3</v>
      </c>
      <c r="F24" s="69">
        <v>1.2</v>
      </c>
      <c r="G24" s="69"/>
      <c r="H24" s="70">
        <f>$G$7*D24</f>
        <v>7112.8578865174377</v>
      </c>
      <c r="I24" s="70"/>
    </row>
    <row r="25" spans="1:14" s="74" customFormat="1" ht="19.5" customHeight="1" x14ac:dyDescent="0.25">
      <c r="A25" s="72"/>
      <c r="B25" s="77" t="s">
        <v>234</v>
      </c>
      <c r="C25" s="78">
        <v>5</v>
      </c>
      <c r="D25" s="66">
        <f>SUM(D26:D30)</f>
        <v>30</v>
      </c>
      <c r="E25" s="66">
        <f>SUM(E26:E30)</f>
        <v>25</v>
      </c>
      <c r="F25" s="66"/>
      <c r="G25" s="66"/>
      <c r="H25" s="66">
        <f>SUM(H26:H30)</f>
        <v>59273.815720978659</v>
      </c>
      <c r="I25" s="66"/>
    </row>
    <row r="26" spans="1:14" ht="19.5" customHeight="1" x14ac:dyDescent="0.25">
      <c r="A26" s="1">
        <v>8</v>
      </c>
      <c r="B26" s="14" t="s">
        <v>178</v>
      </c>
      <c r="C26" s="68"/>
      <c r="D26" s="69">
        <f t="shared" ref="D26:D31" si="12">E26*F26</f>
        <v>6</v>
      </c>
      <c r="E26" s="69">
        <v>5</v>
      </c>
      <c r="F26" s="69">
        <v>1.2</v>
      </c>
      <c r="G26" s="69"/>
      <c r="H26" s="70">
        <f t="shared" ref="H26:H31" si="13">$G$7*D26</f>
        <v>11854.763144195731</v>
      </c>
      <c r="I26" s="70"/>
    </row>
    <row r="27" spans="1:14" ht="19.5" customHeight="1" x14ac:dyDescent="0.25">
      <c r="A27" s="1">
        <v>9</v>
      </c>
      <c r="B27" s="75" t="s">
        <v>179</v>
      </c>
      <c r="C27" s="76"/>
      <c r="D27" s="69">
        <f t="shared" si="12"/>
        <v>6</v>
      </c>
      <c r="E27" s="69">
        <v>5</v>
      </c>
      <c r="F27" s="69">
        <v>1.2</v>
      </c>
      <c r="G27" s="69"/>
      <c r="H27" s="70">
        <f t="shared" si="13"/>
        <v>11854.763144195731</v>
      </c>
      <c r="I27" s="70"/>
    </row>
    <row r="28" spans="1:14" ht="19.5" customHeight="1" x14ac:dyDescent="0.25">
      <c r="A28" s="1">
        <v>10</v>
      </c>
      <c r="B28" s="14" t="s">
        <v>181</v>
      </c>
      <c r="C28" s="68"/>
      <c r="D28" s="69">
        <f t="shared" si="12"/>
        <v>6</v>
      </c>
      <c r="E28" s="69">
        <v>5</v>
      </c>
      <c r="F28" s="69">
        <v>1.2</v>
      </c>
      <c r="G28" s="69"/>
      <c r="H28" s="70">
        <f t="shared" si="13"/>
        <v>11854.763144195731</v>
      </c>
      <c r="I28" s="70"/>
    </row>
    <row r="29" spans="1:14" ht="19.5" customHeight="1" x14ac:dyDescent="0.25">
      <c r="A29" s="1">
        <v>11</v>
      </c>
      <c r="B29" s="75" t="s">
        <v>182</v>
      </c>
      <c r="C29" s="76"/>
      <c r="D29" s="69">
        <f t="shared" si="12"/>
        <v>6</v>
      </c>
      <c r="E29" s="69">
        <v>5</v>
      </c>
      <c r="F29" s="69">
        <v>1.2</v>
      </c>
      <c r="G29" s="69"/>
      <c r="H29" s="70">
        <f t="shared" si="13"/>
        <v>11854.763144195731</v>
      </c>
      <c r="I29" s="70"/>
    </row>
    <row r="30" spans="1:14" ht="19.5" customHeight="1" x14ac:dyDescent="0.25">
      <c r="A30" s="1">
        <v>12</v>
      </c>
      <c r="B30" s="15" t="s">
        <v>184</v>
      </c>
      <c r="C30" s="71"/>
      <c r="D30" s="69">
        <f t="shared" si="12"/>
        <v>6</v>
      </c>
      <c r="E30" s="69">
        <v>5</v>
      </c>
      <c r="F30" s="69">
        <v>1.2</v>
      </c>
      <c r="G30" s="69"/>
      <c r="H30" s="70">
        <f t="shared" si="13"/>
        <v>11854.763144195731</v>
      </c>
      <c r="I30" s="70"/>
    </row>
    <row r="31" spans="1:14" s="81" customFormat="1" ht="19.5" customHeight="1" x14ac:dyDescent="0.25">
      <c r="A31" s="1"/>
      <c r="B31" s="73" t="s">
        <v>226</v>
      </c>
      <c r="C31" s="64">
        <v>1</v>
      </c>
      <c r="D31" s="79">
        <f t="shared" si="12"/>
        <v>20</v>
      </c>
      <c r="E31" s="79">
        <v>20</v>
      </c>
      <c r="F31" s="79">
        <v>1</v>
      </c>
      <c r="G31" s="79"/>
      <c r="H31" s="80">
        <f t="shared" si="13"/>
        <v>39515.877147319101</v>
      </c>
      <c r="I31" s="80"/>
    </row>
    <row r="32" spans="1:14" s="61" customFormat="1" ht="19.5" customHeight="1" x14ac:dyDescent="0.25">
      <c r="A32" s="56" t="s">
        <v>38</v>
      </c>
      <c r="B32" s="57" t="s">
        <v>16</v>
      </c>
      <c r="C32" s="60">
        <f>SUM(C33:C46)</f>
        <v>10</v>
      </c>
      <c r="D32" s="60">
        <f>+D33+D39+D41+D43+D46</f>
        <v>34.6</v>
      </c>
      <c r="E32" s="60">
        <f>+E33+E39+E41+E43+E46</f>
        <v>33</v>
      </c>
      <c r="F32" s="60"/>
      <c r="G32" s="60"/>
      <c r="H32" s="60">
        <f>+H33+H39+H41+H43+H46</f>
        <v>68362.467464862042</v>
      </c>
      <c r="I32" s="60"/>
    </row>
    <row r="33" spans="1:9" s="84" customFormat="1" ht="19.5" customHeight="1" x14ac:dyDescent="0.25">
      <c r="A33" s="82"/>
      <c r="B33" s="63" t="s">
        <v>232</v>
      </c>
      <c r="C33" s="83">
        <v>5</v>
      </c>
      <c r="D33" s="49">
        <f>SUM(D34:D38)</f>
        <v>5</v>
      </c>
      <c r="E33" s="49">
        <f>SUM(E34:E38)</f>
        <v>5</v>
      </c>
      <c r="F33" s="49"/>
      <c r="G33" s="49"/>
      <c r="H33" s="49">
        <f>SUM(H34:H38)</f>
        <v>9878.9692868297752</v>
      </c>
      <c r="I33" s="49"/>
    </row>
    <row r="34" spans="1:9" ht="19.5" customHeight="1" x14ac:dyDescent="0.25">
      <c r="A34" s="1">
        <v>1</v>
      </c>
      <c r="B34" s="5" t="s">
        <v>163</v>
      </c>
      <c r="C34" s="83"/>
      <c r="D34" s="69">
        <f>E34*F34</f>
        <v>1</v>
      </c>
      <c r="E34" s="69">
        <v>1</v>
      </c>
      <c r="F34" s="69">
        <v>1</v>
      </c>
      <c r="G34" s="69"/>
      <c r="H34" s="70">
        <f>$G$7*D34</f>
        <v>1975.7938573659551</v>
      </c>
      <c r="I34" s="70"/>
    </row>
    <row r="35" spans="1:9" ht="19.5" customHeight="1" x14ac:dyDescent="0.25">
      <c r="A35" s="1">
        <v>2</v>
      </c>
      <c r="B35" s="5" t="s">
        <v>164</v>
      </c>
      <c r="C35" s="83"/>
      <c r="D35" s="69">
        <f>E35*F35</f>
        <v>1</v>
      </c>
      <c r="E35" s="69">
        <v>1</v>
      </c>
      <c r="F35" s="69">
        <v>1</v>
      </c>
      <c r="G35" s="69"/>
      <c r="H35" s="70">
        <f>$G$7*D35</f>
        <v>1975.7938573659551</v>
      </c>
      <c r="I35" s="70"/>
    </row>
    <row r="36" spans="1:9" ht="19.5" customHeight="1" x14ac:dyDescent="0.25">
      <c r="A36" s="1">
        <v>3</v>
      </c>
      <c r="B36" s="2" t="s">
        <v>166</v>
      </c>
      <c r="C36" s="85"/>
      <c r="D36" s="69">
        <f>E36*F36</f>
        <v>1</v>
      </c>
      <c r="E36" s="69">
        <v>1</v>
      </c>
      <c r="F36" s="69">
        <v>1</v>
      </c>
      <c r="G36" s="69"/>
      <c r="H36" s="70">
        <f>$G$7*D36</f>
        <v>1975.7938573659551</v>
      </c>
      <c r="I36" s="70"/>
    </row>
    <row r="37" spans="1:9" ht="19.5" customHeight="1" x14ac:dyDescent="0.25">
      <c r="A37" s="1">
        <v>4</v>
      </c>
      <c r="B37" s="2" t="s">
        <v>167</v>
      </c>
      <c r="C37" s="85"/>
      <c r="D37" s="69">
        <f>E37*F37</f>
        <v>1</v>
      </c>
      <c r="E37" s="69">
        <v>1</v>
      </c>
      <c r="F37" s="69">
        <v>1</v>
      </c>
      <c r="G37" s="69"/>
      <c r="H37" s="70">
        <f>$G$7*D37</f>
        <v>1975.7938573659551</v>
      </c>
      <c r="I37" s="70"/>
    </row>
    <row r="38" spans="1:9" ht="19.5" customHeight="1" x14ac:dyDescent="0.25">
      <c r="A38" s="1">
        <v>5</v>
      </c>
      <c r="B38" s="2" t="s">
        <v>168</v>
      </c>
      <c r="C38" s="85"/>
      <c r="D38" s="69">
        <f>E38*F38</f>
        <v>1</v>
      </c>
      <c r="E38" s="69">
        <v>1</v>
      </c>
      <c r="F38" s="69">
        <v>1</v>
      </c>
      <c r="G38" s="69"/>
      <c r="H38" s="70">
        <f>$G$7*D38</f>
        <v>1975.7938573659551</v>
      </c>
      <c r="I38" s="70"/>
    </row>
    <row r="39" spans="1:9" s="27" customFormat="1" ht="19.5" customHeight="1" x14ac:dyDescent="0.25">
      <c r="A39" s="28"/>
      <c r="B39" s="29" t="s">
        <v>233</v>
      </c>
      <c r="C39" s="39">
        <v>1</v>
      </c>
      <c r="D39" s="26">
        <f>+D40</f>
        <v>3.5999999999999996</v>
      </c>
      <c r="E39" s="26">
        <f>+E40</f>
        <v>3</v>
      </c>
      <c r="F39" s="26"/>
      <c r="G39" s="26"/>
      <c r="H39" s="26">
        <f>+H40</f>
        <v>7112.8578865174377</v>
      </c>
      <c r="I39" s="26"/>
    </row>
    <row r="40" spans="1:9" ht="19.5" customHeight="1" x14ac:dyDescent="0.25">
      <c r="A40" s="1">
        <v>6</v>
      </c>
      <c r="B40" s="5" t="s">
        <v>165</v>
      </c>
      <c r="C40" s="83"/>
      <c r="D40" s="69">
        <f>E40*F40</f>
        <v>3.5999999999999996</v>
      </c>
      <c r="E40" s="69">
        <v>3</v>
      </c>
      <c r="F40" s="69">
        <v>1.2</v>
      </c>
      <c r="G40" s="69"/>
      <c r="H40" s="70">
        <f>$G$7*D40</f>
        <v>7112.8578865174377</v>
      </c>
      <c r="I40" s="70"/>
    </row>
    <row r="41" spans="1:9" s="27" customFormat="1" ht="19.5" customHeight="1" x14ac:dyDescent="0.25">
      <c r="A41" s="28"/>
      <c r="B41" s="36" t="s">
        <v>234</v>
      </c>
      <c r="C41" s="107">
        <v>1</v>
      </c>
      <c r="D41" s="26">
        <f>+D42</f>
        <v>6</v>
      </c>
      <c r="E41" s="26">
        <f>+E42</f>
        <v>5</v>
      </c>
      <c r="F41" s="26"/>
      <c r="G41" s="26"/>
      <c r="H41" s="26">
        <f>+H42</f>
        <v>11854.763144195731</v>
      </c>
      <c r="I41" s="26"/>
    </row>
    <row r="42" spans="1:9" ht="19.5" customHeight="1" x14ac:dyDescent="0.25">
      <c r="A42" s="1">
        <v>7</v>
      </c>
      <c r="B42" s="2" t="s">
        <v>171</v>
      </c>
      <c r="C42" s="85"/>
      <c r="D42" s="69">
        <f>E42*F42</f>
        <v>6</v>
      </c>
      <c r="E42" s="69">
        <v>5</v>
      </c>
      <c r="F42" s="69">
        <v>1.2</v>
      </c>
      <c r="G42" s="69"/>
      <c r="H42" s="70">
        <f>$G$7*D42</f>
        <v>11854.763144195731</v>
      </c>
      <c r="I42" s="70"/>
    </row>
    <row r="43" spans="1:9" ht="19.5" customHeight="1" x14ac:dyDescent="0.25">
      <c r="A43" s="1"/>
      <c r="B43" s="55" t="s">
        <v>227</v>
      </c>
      <c r="C43" s="85">
        <v>2</v>
      </c>
      <c r="D43" s="69"/>
      <c r="E43" s="69"/>
      <c r="F43" s="69"/>
      <c r="G43" s="69"/>
      <c r="H43" s="70"/>
      <c r="I43" s="70"/>
    </row>
    <row r="44" spans="1:9" ht="19.5" customHeight="1" x14ac:dyDescent="0.25">
      <c r="A44" s="1">
        <v>8</v>
      </c>
      <c r="B44" s="2" t="s">
        <v>169</v>
      </c>
      <c r="C44" s="85"/>
      <c r="D44" s="69"/>
      <c r="E44" s="69"/>
      <c r="F44" s="69"/>
      <c r="G44" s="69"/>
      <c r="H44" s="70"/>
      <c r="I44" s="70"/>
    </row>
    <row r="45" spans="1:9" ht="19.5" customHeight="1" x14ac:dyDescent="0.25">
      <c r="A45" s="1">
        <v>9</v>
      </c>
      <c r="B45" s="2" t="s">
        <v>170</v>
      </c>
      <c r="C45" s="85"/>
      <c r="D45" s="69"/>
      <c r="E45" s="69"/>
      <c r="F45" s="69"/>
      <c r="G45" s="69"/>
      <c r="H45" s="70"/>
      <c r="I45" s="70"/>
    </row>
    <row r="46" spans="1:9" s="81" customFormat="1" ht="19.5" customHeight="1" x14ac:dyDescent="0.25">
      <c r="A46" s="72"/>
      <c r="B46" s="73" t="s">
        <v>226</v>
      </c>
      <c r="C46" s="86">
        <v>1</v>
      </c>
      <c r="D46" s="79">
        <f>E46*F46</f>
        <v>20</v>
      </c>
      <c r="E46" s="79">
        <v>20</v>
      </c>
      <c r="F46" s="79">
        <v>1</v>
      </c>
      <c r="G46" s="79"/>
      <c r="H46" s="80">
        <f>$G$7*D46</f>
        <v>39515.877147319101</v>
      </c>
      <c r="I46" s="80"/>
    </row>
    <row r="47" spans="1:9" s="61" customFormat="1" ht="24" customHeight="1" x14ac:dyDescent="0.25">
      <c r="A47" s="56" t="s">
        <v>48</v>
      </c>
      <c r="B47" s="57" t="s">
        <v>1</v>
      </c>
      <c r="C47" s="60">
        <f>+C48+C56+C62</f>
        <v>13</v>
      </c>
      <c r="D47" s="60">
        <f t="shared" ref="D47:E47" si="14">+D48+D56+D62</f>
        <v>22</v>
      </c>
      <c r="E47" s="60">
        <f t="shared" si="14"/>
        <v>22</v>
      </c>
      <c r="F47" s="60"/>
      <c r="G47" s="60"/>
      <c r="H47" s="60">
        <f t="shared" ref="H47" si="15">+H48+H56+H62</f>
        <v>43467.464862051012</v>
      </c>
      <c r="I47" s="60"/>
    </row>
    <row r="48" spans="1:9" s="84" customFormat="1" ht="24" customHeight="1" x14ac:dyDescent="0.25">
      <c r="A48" s="82"/>
      <c r="B48" s="63" t="s">
        <v>232</v>
      </c>
      <c r="C48" s="83">
        <v>7</v>
      </c>
      <c r="D48" s="49">
        <f>SUM(D49:D55)</f>
        <v>7</v>
      </c>
      <c r="E48" s="49">
        <f>SUM(E49:E55)</f>
        <v>7</v>
      </c>
      <c r="F48" s="49"/>
      <c r="G48" s="49"/>
      <c r="H48" s="49">
        <f>SUM(H49:H55)</f>
        <v>13830.557001561687</v>
      </c>
      <c r="I48" s="49"/>
    </row>
    <row r="49" spans="1:9" ht="19.5" customHeight="1" x14ac:dyDescent="0.25">
      <c r="A49" s="1">
        <v>1</v>
      </c>
      <c r="B49" s="2" t="s">
        <v>24</v>
      </c>
      <c r="C49" s="85"/>
      <c r="D49" s="69">
        <f t="shared" ref="D49:D61" si="16">E49*F49</f>
        <v>1</v>
      </c>
      <c r="E49" s="69">
        <v>1</v>
      </c>
      <c r="F49" s="69">
        <v>1</v>
      </c>
      <c r="G49" s="69"/>
      <c r="H49" s="70">
        <f t="shared" ref="H49:H61" si="17">$G$7*D49</f>
        <v>1975.7938573659551</v>
      </c>
      <c r="I49" s="70"/>
    </row>
    <row r="50" spans="1:9" ht="19.5" customHeight="1" x14ac:dyDescent="0.25">
      <c r="A50" s="1">
        <v>2</v>
      </c>
      <c r="B50" s="2" t="s">
        <v>25</v>
      </c>
      <c r="C50" s="85"/>
      <c r="D50" s="69">
        <f t="shared" si="16"/>
        <v>1</v>
      </c>
      <c r="E50" s="69">
        <v>1</v>
      </c>
      <c r="F50" s="69">
        <v>1</v>
      </c>
      <c r="G50" s="69"/>
      <c r="H50" s="70">
        <f t="shared" si="17"/>
        <v>1975.7938573659551</v>
      </c>
      <c r="I50" s="70"/>
    </row>
    <row r="51" spans="1:9" ht="19.5" customHeight="1" x14ac:dyDescent="0.25">
      <c r="A51" s="1">
        <v>3</v>
      </c>
      <c r="B51" s="2" t="s">
        <v>26</v>
      </c>
      <c r="C51" s="85"/>
      <c r="D51" s="69">
        <f t="shared" si="16"/>
        <v>1</v>
      </c>
      <c r="E51" s="69">
        <v>1</v>
      </c>
      <c r="F51" s="69">
        <v>1</v>
      </c>
      <c r="G51" s="69"/>
      <c r="H51" s="70">
        <f t="shared" si="17"/>
        <v>1975.7938573659551</v>
      </c>
      <c r="I51" s="70"/>
    </row>
    <row r="52" spans="1:9" ht="19.5" customHeight="1" x14ac:dyDescent="0.25">
      <c r="A52" s="1">
        <v>4</v>
      </c>
      <c r="B52" s="2" t="s">
        <v>32</v>
      </c>
      <c r="C52" s="85"/>
      <c r="D52" s="69">
        <f t="shared" si="16"/>
        <v>1</v>
      </c>
      <c r="E52" s="69">
        <v>1</v>
      </c>
      <c r="F52" s="69">
        <v>1</v>
      </c>
      <c r="G52" s="69"/>
      <c r="H52" s="70">
        <f t="shared" si="17"/>
        <v>1975.7938573659551</v>
      </c>
      <c r="I52" s="70"/>
    </row>
    <row r="53" spans="1:9" ht="19.5" customHeight="1" x14ac:dyDescent="0.25">
      <c r="A53" s="1">
        <v>5</v>
      </c>
      <c r="B53" s="2" t="s">
        <v>28</v>
      </c>
      <c r="C53" s="85"/>
      <c r="D53" s="69">
        <f t="shared" si="16"/>
        <v>1</v>
      </c>
      <c r="E53" s="69">
        <v>1</v>
      </c>
      <c r="F53" s="69">
        <v>1</v>
      </c>
      <c r="G53" s="69"/>
      <c r="H53" s="70">
        <f t="shared" si="17"/>
        <v>1975.7938573659551</v>
      </c>
      <c r="I53" s="70"/>
    </row>
    <row r="54" spans="1:9" ht="19.5" customHeight="1" x14ac:dyDescent="0.25">
      <c r="A54" s="1">
        <v>6</v>
      </c>
      <c r="B54" s="2" t="s">
        <v>29</v>
      </c>
      <c r="C54" s="85"/>
      <c r="D54" s="69">
        <f t="shared" si="16"/>
        <v>1</v>
      </c>
      <c r="E54" s="69">
        <v>1</v>
      </c>
      <c r="F54" s="69">
        <v>1</v>
      </c>
      <c r="G54" s="69"/>
      <c r="H54" s="70">
        <f t="shared" si="17"/>
        <v>1975.7938573659551</v>
      </c>
      <c r="I54" s="70"/>
    </row>
    <row r="55" spans="1:9" ht="19.5" customHeight="1" x14ac:dyDescent="0.25">
      <c r="A55" s="1">
        <v>7</v>
      </c>
      <c r="B55" s="2" t="s">
        <v>30</v>
      </c>
      <c r="C55" s="85"/>
      <c r="D55" s="69">
        <f t="shared" si="16"/>
        <v>1</v>
      </c>
      <c r="E55" s="69">
        <v>1</v>
      </c>
      <c r="F55" s="69">
        <v>1</v>
      </c>
      <c r="G55" s="69"/>
      <c r="H55" s="70">
        <f t="shared" si="17"/>
        <v>1975.7938573659551</v>
      </c>
      <c r="I55" s="70"/>
    </row>
    <row r="56" spans="1:9" s="27" customFormat="1" ht="19.5" customHeight="1" x14ac:dyDescent="0.25">
      <c r="A56" s="28"/>
      <c r="B56" s="29" t="s">
        <v>233</v>
      </c>
      <c r="C56" s="39">
        <v>5</v>
      </c>
      <c r="D56" s="26">
        <f>SUM(D57:D61)</f>
        <v>15</v>
      </c>
      <c r="E56" s="26">
        <f>SUM(E57:E61)</f>
        <v>15</v>
      </c>
      <c r="F56" s="26"/>
      <c r="G56" s="26"/>
      <c r="H56" s="26">
        <f>SUM(H57:H61)</f>
        <v>29636.907860489329</v>
      </c>
      <c r="I56" s="26"/>
    </row>
    <row r="57" spans="1:9" ht="19.5" customHeight="1" x14ac:dyDescent="0.25">
      <c r="A57" s="1">
        <v>8</v>
      </c>
      <c r="B57" s="2" t="s">
        <v>31</v>
      </c>
      <c r="C57" s="85"/>
      <c r="D57" s="69">
        <f t="shared" si="16"/>
        <v>3</v>
      </c>
      <c r="E57" s="69">
        <v>3</v>
      </c>
      <c r="F57" s="69">
        <v>1</v>
      </c>
      <c r="G57" s="69"/>
      <c r="H57" s="70">
        <f t="shared" si="17"/>
        <v>5927.3815720978655</v>
      </c>
      <c r="I57" s="70"/>
    </row>
    <row r="58" spans="1:9" ht="19.5" customHeight="1" x14ac:dyDescent="0.25">
      <c r="A58" s="1">
        <v>9</v>
      </c>
      <c r="B58" s="2" t="s">
        <v>27</v>
      </c>
      <c r="C58" s="85"/>
      <c r="D58" s="69">
        <f t="shared" si="16"/>
        <v>3</v>
      </c>
      <c r="E58" s="69">
        <v>3</v>
      </c>
      <c r="F58" s="69">
        <v>1</v>
      </c>
      <c r="G58" s="69"/>
      <c r="H58" s="70">
        <f t="shared" si="17"/>
        <v>5927.3815720978655</v>
      </c>
      <c r="I58" s="70"/>
    </row>
    <row r="59" spans="1:9" ht="19.5" customHeight="1" x14ac:dyDescent="0.25">
      <c r="A59" s="1">
        <v>10</v>
      </c>
      <c r="B59" s="2" t="s">
        <v>33</v>
      </c>
      <c r="C59" s="85"/>
      <c r="D59" s="69">
        <f t="shared" si="16"/>
        <v>3</v>
      </c>
      <c r="E59" s="69">
        <v>3</v>
      </c>
      <c r="F59" s="69">
        <v>1</v>
      </c>
      <c r="G59" s="69"/>
      <c r="H59" s="70">
        <f t="shared" si="17"/>
        <v>5927.3815720978655</v>
      </c>
      <c r="I59" s="70"/>
    </row>
    <row r="60" spans="1:9" ht="19.5" customHeight="1" x14ac:dyDescent="0.25">
      <c r="A60" s="1">
        <v>11</v>
      </c>
      <c r="B60" s="4" t="s">
        <v>34</v>
      </c>
      <c r="C60" s="87"/>
      <c r="D60" s="69">
        <f t="shared" si="16"/>
        <v>3</v>
      </c>
      <c r="E60" s="69">
        <v>3</v>
      </c>
      <c r="F60" s="69">
        <v>1</v>
      </c>
      <c r="G60" s="69"/>
      <c r="H60" s="70">
        <f t="shared" si="17"/>
        <v>5927.3815720978655</v>
      </c>
      <c r="I60" s="70"/>
    </row>
    <row r="61" spans="1:9" ht="19.5" customHeight="1" x14ac:dyDescent="0.25">
      <c r="A61" s="1">
        <v>12</v>
      </c>
      <c r="B61" s="2" t="s">
        <v>35</v>
      </c>
      <c r="C61" s="85"/>
      <c r="D61" s="69">
        <f t="shared" si="16"/>
        <v>3</v>
      </c>
      <c r="E61" s="69">
        <v>3</v>
      </c>
      <c r="F61" s="69">
        <v>1</v>
      </c>
      <c r="G61" s="69"/>
      <c r="H61" s="70">
        <f t="shared" si="17"/>
        <v>5927.3815720978655</v>
      </c>
      <c r="I61" s="70"/>
    </row>
    <row r="62" spans="1:9" ht="19.5" customHeight="1" x14ac:dyDescent="0.25">
      <c r="A62" s="1"/>
      <c r="B62" s="55" t="s">
        <v>227</v>
      </c>
      <c r="C62" s="85">
        <v>1</v>
      </c>
      <c r="D62" s="69"/>
      <c r="E62" s="69"/>
      <c r="F62" s="69"/>
      <c r="G62" s="69"/>
      <c r="H62" s="70"/>
      <c r="I62" s="70"/>
    </row>
    <row r="63" spans="1:9" ht="19.5" customHeight="1" x14ac:dyDescent="0.25">
      <c r="A63" s="1">
        <v>13</v>
      </c>
      <c r="B63" s="2" t="s">
        <v>36</v>
      </c>
      <c r="C63" s="85"/>
      <c r="D63" s="69"/>
      <c r="E63" s="69"/>
      <c r="F63" s="69"/>
      <c r="G63" s="69"/>
      <c r="H63" s="70"/>
      <c r="I63" s="70"/>
    </row>
    <row r="64" spans="1:9" s="23" customFormat="1" ht="19.5" customHeight="1" x14ac:dyDescent="0.25">
      <c r="A64" s="18" t="s">
        <v>62</v>
      </c>
      <c r="B64" s="19" t="s">
        <v>2</v>
      </c>
      <c r="C64" s="38">
        <f>+C65+C68+C70+C73</f>
        <v>9</v>
      </c>
      <c r="D64" s="24">
        <f t="shared" ref="D64:E64" si="18">+D65+D68+D70+D73</f>
        <v>17</v>
      </c>
      <c r="E64" s="24">
        <f t="shared" si="18"/>
        <v>15</v>
      </c>
      <c r="F64" s="24"/>
      <c r="G64" s="24"/>
      <c r="H64" s="24">
        <f t="shared" ref="H64" si="19">+H65+H68+H70+H73</f>
        <v>33588.495575221241</v>
      </c>
      <c r="I64" s="24"/>
    </row>
    <row r="65" spans="1:9" s="35" customFormat="1" ht="19.5" customHeight="1" x14ac:dyDescent="0.25">
      <c r="A65" s="33"/>
      <c r="B65" s="34" t="s">
        <v>232</v>
      </c>
      <c r="C65" s="108">
        <v>2</v>
      </c>
      <c r="D65" s="26">
        <f>SUM(D66:D67)</f>
        <v>2</v>
      </c>
      <c r="E65" s="26">
        <f>SUM(E66:E67)</f>
        <v>2</v>
      </c>
      <c r="F65" s="26"/>
      <c r="G65" s="26"/>
      <c r="H65" s="26">
        <f>SUM(H66:H67)</f>
        <v>3951.5877147319102</v>
      </c>
      <c r="I65" s="26"/>
    </row>
    <row r="66" spans="1:9" ht="19.5" customHeight="1" x14ac:dyDescent="0.25">
      <c r="A66" s="89">
        <v>1</v>
      </c>
      <c r="B66" s="90" t="s">
        <v>40</v>
      </c>
      <c r="C66" s="91"/>
      <c r="D66" s="69">
        <f>E66*F66</f>
        <v>1</v>
      </c>
      <c r="E66" s="69">
        <v>1</v>
      </c>
      <c r="F66" s="69">
        <v>1</v>
      </c>
      <c r="G66" s="69"/>
      <c r="H66" s="70">
        <f>$G$7*D66</f>
        <v>1975.7938573659551</v>
      </c>
      <c r="I66" s="70"/>
    </row>
    <row r="67" spans="1:9" ht="19.5" customHeight="1" x14ac:dyDescent="0.25">
      <c r="A67" s="89">
        <v>2</v>
      </c>
      <c r="B67" s="5" t="s">
        <v>45</v>
      </c>
      <c r="C67" s="83"/>
      <c r="D67" s="69">
        <f>E67*F67</f>
        <v>1</v>
      </c>
      <c r="E67" s="69">
        <v>1</v>
      </c>
      <c r="F67" s="69">
        <v>1</v>
      </c>
      <c r="G67" s="69"/>
      <c r="H67" s="70">
        <f>$G$7*D67</f>
        <v>1975.7938573659551</v>
      </c>
      <c r="I67" s="70"/>
    </row>
    <row r="68" spans="1:9" s="27" customFormat="1" ht="19.5" customHeight="1" x14ac:dyDescent="0.25">
      <c r="A68" s="30"/>
      <c r="B68" s="29" t="s">
        <v>233</v>
      </c>
      <c r="C68" s="107">
        <v>1</v>
      </c>
      <c r="D68" s="26">
        <f>+D69</f>
        <v>3</v>
      </c>
      <c r="E68" s="26">
        <f>+E69</f>
        <v>3</v>
      </c>
      <c r="F68" s="26"/>
      <c r="G68" s="26"/>
      <c r="H68" s="26">
        <f>+H69</f>
        <v>5927.3815720978655</v>
      </c>
      <c r="I68" s="26"/>
    </row>
    <row r="69" spans="1:9" ht="19.5" customHeight="1" x14ac:dyDescent="0.25">
      <c r="A69" s="89">
        <v>3</v>
      </c>
      <c r="B69" s="90" t="s">
        <v>41</v>
      </c>
      <c r="C69" s="91"/>
      <c r="D69" s="69">
        <f>E69*F69</f>
        <v>3</v>
      </c>
      <c r="E69" s="69">
        <v>3</v>
      </c>
      <c r="F69" s="69">
        <v>1</v>
      </c>
      <c r="G69" s="69"/>
      <c r="H69" s="70">
        <f>$G$7*D69</f>
        <v>5927.3815720978655</v>
      </c>
      <c r="I69" s="70"/>
    </row>
    <row r="70" spans="1:9" s="27" customFormat="1" ht="19.5" customHeight="1" x14ac:dyDescent="0.25">
      <c r="A70" s="30"/>
      <c r="B70" s="36" t="s">
        <v>234</v>
      </c>
      <c r="C70" s="40">
        <v>2</v>
      </c>
      <c r="D70" s="26">
        <f>SUM(D71:D72)</f>
        <v>12</v>
      </c>
      <c r="E70" s="26">
        <f>SUM(E71:E72)</f>
        <v>10</v>
      </c>
      <c r="F70" s="26"/>
      <c r="G70" s="26"/>
      <c r="H70" s="26">
        <f>SUM(H71:H72)</f>
        <v>23709.526288391462</v>
      </c>
      <c r="I70" s="26"/>
    </row>
    <row r="71" spans="1:9" ht="19.5" customHeight="1" x14ac:dyDescent="0.25">
      <c r="A71" s="89">
        <v>4</v>
      </c>
      <c r="B71" s="90" t="s">
        <v>39</v>
      </c>
      <c r="C71" s="91"/>
      <c r="D71" s="69">
        <f>E71*F71</f>
        <v>6</v>
      </c>
      <c r="E71" s="69">
        <v>5</v>
      </c>
      <c r="F71" s="69">
        <v>1.2</v>
      </c>
      <c r="G71" s="69"/>
      <c r="H71" s="70">
        <f>$G$7*D71</f>
        <v>11854.763144195731</v>
      </c>
      <c r="I71" s="70"/>
    </row>
    <row r="72" spans="1:9" ht="19.5" customHeight="1" x14ac:dyDescent="0.25">
      <c r="A72" s="89">
        <v>5</v>
      </c>
      <c r="B72" s="90" t="s">
        <v>46</v>
      </c>
      <c r="C72" s="91"/>
      <c r="D72" s="69">
        <f>E72*F72</f>
        <v>6</v>
      </c>
      <c r="E72" s="69">
        <v>5</v>
      </c>
      <c r="F72" s="69">
        <v>1.2</v>
      </c>
      <c r="G72" s="69"/>
      <c r="H72" s="70">
        <f>$G$7*D72</f>
        <v>11854.763144195731</v>
      </c>
      <c r="I72" s="70"/>
    </row>
    <row r="73" spans="1:9" s="74" customFormat="1" ht="19.5" customHeight="1" x14ac:dyDescent="0.25">
      <c r="A73" s="92"/>
      <c r="B73" s="55" t="s">
        <v>227</v>
      </c>
      <c r="C73" s="93">
        <v>4</v>
      </c>
      <c r="D73" s="66"/>
      <c r="E73" s="66"/>
      <c r="F73" s="66"/>
      <c r="G73" s="66"/>
      <c r="H73" s="65"/>
      <c r="I73" s="65"/>
    </row>
    <row r="74" spans="1:9" ht="19.5" customHeight="1" x14ac:dyDescent="0.25">
      <c r="A74" s="89">
        <v>6</v>
      </c>
      <c r="B74" s="90" t="s">
        <v>42</v>
      </c>
      <c r="C74" s="91"/>
      <c r="D74" s="69"/>
      <c r="E74" s="69"/>
      <c r="F74" s="69"/>
      <c r="G74" s="69"/>
      <c r="H74" s="70"/>
      <c r="I74" s="70"/>
    </row>
    <row r="75" spans="1:9" ht="19.5" customHeight="1" x14ac:dyDescent="0.25">
      <c r="A75" s="89">
        <v>7</v>
      </c>
      <c r="B75" s="90" t="s">
        <v>43</v>
      </c>
      <c r="C75" s="91"/>
      <c r="D75" s="69"/>
      <c r="E75" s="69"/>
      <c r="F75" s="69"/>
      <c r="G75" s="69"/>
      <c r="H75" s="70"/>
      <c r="I75" s="70"/>
    </row>
    <row r="76" spans="1:9" ht="19.5" customHeight="1" x14ac:dyDescent="0.25">
      <c r="A76" s="89">
        <v>8</v>
      </c>
      <c r="B76" s="90" t="s">
        <v>44</v>
      </c>
      <c r="C76" s="91"/>
      <c r="D76" s="69"/>
      <c r="E76" s="69"/>
      <c r="F76" s="69"/>
      <c r="G76" s="69"/>
      <c r="H76" s="70"/>
      <c r="I76" s="70"/>
    </row>
    <row r="77" spans="1:9" ht="22.5" customHeight="1" x14ac:dyDescent="0.25">
      <c r="A77" s="89">
        <v>9</v>
      </c>
      <c r="B77" s="90" t="s">
        <v>47</v>
      </c>
      <c r="C77" s="91"/>
      <c r="D77" s="69"/>
      <c r="E77" s="69"/>
      <c r="F77" s="69"/>
      <c r="G77" s="69"/>
      <c r="H77" s="70"/>
      <c r="I77" s="70"/>
    </row>
    <row r="78" spans="1:9" s="23" customFormat="1" ht="19.5" customHeight="1" x14ac:dyDescent="0.25">
      <c r="A78" s="18" t="s">
        <v>76</v>
      </c>
      <c r="B78" s="19" t="s">
        <v>3</v>
      </c>
      <c r="C78" s="38">
        <f>+C79+C81+C84</f>
        <v>13</v>
      </c>
      <c r="D78" s="24">
        <f t="shared" ref="D78:E78" si="20">+D79+D81+D84</f>
        <v>7.6</v>
      </c>
      <c r="E78" s="24">
        <f t="shared" si="20"/>
        <v>7</v>
      </c>
      <c r="F78" s="24"/>
      <c r="G78" s="24"/>
      <c r="H78" s="24">
        <f t="shared" ref="H78" si="21">+H79+H81+H84</f>
        <v>15016.033315981258</v>
      </c>
      <c r="I78" s="24"/>
    </row>
    <row r="79" spans="1:9" s="35" customFormat="1" ht="19.5" customHeight="1" x14ac:dyDescent="0.25">
      <c r="A79" s="33"/>
      <c r="B79" s="34" t="s">
        <v>232</v>
      </c>
      <c r="C79" s="108">
        <v>1</v>
      </c>
      <c r="D79" s="26">
        <f>+D80</f>
        <v>1</v>
      </c>
      <c r="E79" s="26">
        <f>+E80</f>
        <v>1</v>
      </c>
      <c r="F79" s="26"/>
      <c r="G79" s="26"/>
      <c r="H79" s="26">
        <f>+H80</f>
        <v>1975.7938573659551</v>
      </c>
      <c r="I79" s="26"/>
    </row>
    <row r="80" spans="1:9" ht="19.5" customHeight="1" x14ac:dyDescent="0.25">
      <c r="A80" s="1">
        <v>1</v>
      </c>
      <c r="B80" s="2" t="s">
        <v>58</v>
      </c>
      <c r="C80" s="85"/>
      <c r="D80" s="69">
        <f>E80*F80</f>
        <v>1</v>
      </c>
      <c r="E80" s="69">
        <v>1</v>
      </c>
      <c r="F80" s="69">
        <v>1</v>
      </c>
      <c r="G80" s="69"/>
      <c r="H80" s="70">
        <f>$G$7*D80</f>
        <v>1975.7938573659551</v>
      </c>
      <c r="I80" s="70"/>
    </row>
    <row r="81" spans="1:9" s="27" customFormat="1" ht="19.5" customHeight="1" x14ac:dyDescent="0.25">
      <c r="A81" s="28"/>
      <c r="B81" s="29" t="s">
        <v>233</v>
      </c>
      <c r="C81" s="39">
        <v>2</v>
      </c>
      <c r="D81" s="26">
        <f>SUM(D82:D83)</f>
        <v>6.6</v>
      </c>
      <c r="E81" s="26">
        <f>SUM(E82:E83)</f>
        <v>6</v>
      </c>
      <c r="F81" s="26"/>
      <c r="G81" s="26"/>
      <c r="H81" s="26">
        <f>SUM(H82:H83)</f>
        <v>13040.239458615302</v>
      </c>
      <c r="I81" s="26"/>
    </row>
    <row r="82" spans="1:9" ht="19.5" customHeight="1" x14ac:dyDescent="0.25">
      <c r="A82" s="1">
        <v>2</v>
      </c>
      <c r="B82" s="2" t="s">
        <v>50</v>
      </c>
      <c r="C82" s="85"/>
      <c r="D82" s="69">
        <f>E82*F82</f>
        <v>3</v>
      </c>
      <c r="E82" s="69">
        <v>3</v>
      </c>
      <c r="F82" s="69">
        <v>1</v>
      </c>
      <c r="G82" s="69"/>
      <c r="H82" s="70">
        <f>$G$7*D82</f>
        <v>5927.3815720978655</v>
      </c>
      <c r="I82" s="70"/>
    </row>
    <row r="83" spans="1:9" ht="19.5" customHeight="1" x14ac:dyDescent="0.25">
      <c r="A83" s="1">
        <v>3</v>
      </c>
      <c r="B83" s="2" t="s">
        <v>52</v>
      </c>
      <c r="C83" s="85"/>
      <c r="D83" s="69">
        <f>E83*F83</f>
        <v>3.5999999999999996</v>
      </c>
      <c r="E83" s="69">
        <v>3</v>
      </c>
      <c r="F83" s="69">
        <v>1.2</v>
      </c>
      <c r="G83" s="69"/>
      <c r="H83" s="70">
        <f>$G$7*D83</f>
        <v>7112.8578865174377</v>
      </c>
      <c r="I83" s="70"/>
    </row>
    <row r="84" spans="1:9" ht="19.5" customHeight="1" x14ac:dyDescent="0.25">
      <c r="A84" s="1"/>
      <c r="B84" s="55" t="s">
        <v>227</v>
      </c>
      <c r="C84" s="85">
        <v>10</v>
      </c>
      <c r="D84" s="69"/>
      <c r="E84" s="69"/>
      <c r="F84" s="69"/>
      <c r="G84" s="69"/>
      <c r="H84" s="70"/>
      <c r="I84" s="70"/>
    </row>
    <row r="85" spans="1:9" ht="19.5" customHeight="1" x14ac:dyDescent="0.25">
      <c r="A85" s="1">
        <v>4</v>
      </c>
      <c r="B85" s="2" t="s">
        <v>53</v>
      </c>
      <c r="C85" s="85"/>
      <c r="D85" s="69"/>
      <c r="E85" s="69"/>
      <c r="F85" s="69"/>
      <c r="G85" s="69"/>
      <c r="H85" s="70"/>
      <c r="I85" s="70"/>
    </row>
    <row r="86" spans="1:9" ht="19.5" customHeight="1" x14ac:dyDescent="0.25">
      <c r="A86" s="1">
        <v>5</v>
      </c>
      <c r="B86" s="2" t="s">
        <v>57</v>
      </c>
      <c r="C86" s="85"/>
      <c r="D86" s="69"/>
      <c r="E86" s="69"/>
      <c r="F86" s="69"/>
      <c r="G86" s="69"/>
      <c r="H86" s="70"/>
      <c r="I86" s="70"/>
    </row>
    <row r="87" spans="1:9" ht="19.5" customHeight="1" x14ac:dyDescent="0.25">
      <c r="A87" s="1">
        <v>6</v>
      </c>
      <c r="B87" s="2" t="s">
        <v>49</v>
      </c>
      <c r="C87" s="85"/>
      <c r="D87" s="69"/>
      <c r="E87" s="69"/>
      <c r="F87" s="69"/>
      <c r="G87" s="69"/>
      <c r="H87" s="70"/>
      <c r="I87" s="70"/>
    </row>
    <row r="88" spans="1:9" ht="19.5" customHeight="1" x14ac:dyDescent="0.25">
      <c r="A88" s="1">
        <v>7</v>
      </c>
      <c r="B88" s="2" t="s">
        <v>61</v>
      </c>
      <c r="C88" s="85"/>
      <c r="D88" s="69"/>
      <c r="E88" s="69"/>
      <c r="F88" s="69"/>
      <c r="G88" s="69"/>
      <c r="H88" s="70"/>
      <c r="I88" s="70"/>
    </row>
    <row r="89" spans="1:9" ht="19.5" customHeight="1" x14ac:dyDescent="0.25">
      <c r="A89" s="1">
        <v>8</v>
      </c>
      <c r="B89" s="2" t="s">
        <v>54</v>
      </c>
      <c r="C89" s="85"/>
      <c r="D89" s="69"/>
      <c r="E89" s="69"/>
      <c r="F89" s="69"/>
      <c r="G89" s="69"/>
      <c r="H89" s="70"/>
      <c r="I89" s="70"/>
    </row>
    <row r="90" spans="1:9" ht="19.5" customHeight="1" x14ac:dyDescent="0.25">
      <c r="A90" s="1">
        <v>9</v>
      </c>
      <c r="B90" s="2" t="s">
        <v>55</v>
      </c>
      <c r="C90" s="85"/>
      <c r="D90" s="69"/>
      <c r="E90" s="69"/>
      <c r="F90" s="69"/>
      <c r="G90" s="69"/>
      <c r="H90" s="70"/>
      <c r="I90" s="70"/>
    </row>
    <row r="91" spans="1:9" ht="19.5" customHeight="1" x14ac:dyDescent="0.25">
      <c r="A91" s="1">
        <v>10</v>
      </c>
      <c r="B91" s="2" t="s">
        <v>56</v>
      </c>
      <c r="C91" s="85"/>
      <c r="D91" s="69"/>
      <c r="E91" s="69"/>
      <c r="F91" s="69"/>
      <c r="G91" s="69"/>
      <c r="H91" s="70"/>
      <c r="I91" s="70"/>
    </row>
    <row r="92" spans="1:9" ht="19.5" customHeight="1" x14ac:dyDescent="0.25">
      <c r="A92" s="1">
        <v>11</v>
      </c>
      <c r="B92" s="2" t="s">
        <v>59</v>
      </c>
      <c r="C92" s="85"/>
      <c r="D92" s="69"/>
      <c r="E92" s="69"/>
      <c r="F92" s="69"/>
      <c r="G92" s="69"/>
      <c r="H92" s="70"/>
      <c r="I92" s="70"/>
    </row>
    <row r="93" spans="1:9" ht="19.5" customHeight="1" x14ac:dyDescent="0.25">
      <c r="A93" s="1">
        <v>12</v>
      </c>
      <c r="B93" s="2" t="s">
        <v>60</v>
      </c>
      <c r="C93" s="85"/>
      <c r="D93" s="69"/>
      <c r="E93" s="69"/>
      <c r="F93" s="69"/>
      <c r="G93" s="69"/>
      <c r="H93" s="70"/>
      <c r="I93" s="70"/>
    </row>
    <row r="94" spans="1:9" ht="19.5" customHeight="1" x14ac:dyDescent="0.25">
      <c r="A94" s="1">
        <v>13</v>
      </c>
      <c r="B94" s="2" t="s">
        <v>51</v>
      </c>
      <c r="C94" s="85"/>
      <c r="D94" s="69"/>
      <c r="E94" s="69"/>
      <c r="F94" s="69"/>
      <c r="G94" s="69"/>
      <c r="H94" s="70"/>
      <c r="I94" s="70"/>
    </row>
    <row r="95" spans="1:9" s="61" customFormat="1" ht="19.5" customHeight="1" x14ac:dyDescent="0.25">
      <c r="A95" s="56" t="s">
        <v>94</v>
      </c>
      <c r="B95" s="57" t="s">
        <v>4</v>
      </c>
      <c r="C95" s="94">
        <f>+C96+C100+C102</f>
        <v>13</v>
      </c>
      <c r="D95" s="24">
        <f t="shared" ref="D95:E95" si="22">+D96+D100+D102</f>
        <v>6</v>
      </c>
      <c r="E95" s="24">
        <f t="shared" si="22"/>
        <v>6</v>
      </c>
      <c r="F95" s="24"/>
      <c r="G95" s="24"/>
      <c r="H95" s="24">
        <f t="shared" ref="H95" si="23">+H96+H100+H102</f>
        <v>11854.763144195731</v>
      </c>
      <c r="I95" s="24"/>
    </row>
    <row r="96" spans="1:9" s="35" customFormat="1" ht="19.5" customHeight="1" x14ac:dyDescent="0.25">
      <c r="A96" s="33"/>
      <c r="B96" s="34" t="s">
        <v>232</v>
      </c>
      <c r="C96" s="108">
        <v>3</v>
      </c>
      <c r="D96" s="26">
        <f>SUM(D97:D99)</f>
        <v>3</v>
      </c>
      <c r="E96" s="26">
        <f>SUM(E97:E99)</f>
        <v>3</v>
      </c>
      <c r="F96" s="26"/>
      <c r="G96" s="26"/>
      <c r="H96" s="26">
        <f>SUM(H97:H99)</f>
        <v>5927.3815720978655</v>
      </c>
      <c r="I96" s="26"/>
    </row>
    <row r="97" spans="1:9" ht="19.5" customHeight="1" x14ac:dyDescent="0.25">
      <c r="A97" s="1">
        <v>1</v>
      </c>
      <c r="B97" s="95" t="s">
        <v>63</v>
      </c>
      <c r="C97" s="96"/>
      <c r="D97" s="69">
        <f>E97*F97</f>
        <v>1</v>
      </c>
      <c r="E97" s="69">
        <v>1</v>
      </c>
      <c r="F97" s="69">
        <v>1</v>
      </c>
      <c r="G97" s="69"/>
      <c r="H97" s="70">
        <f>$G$7*D97</f>
        <v>1975.7938573659551</v>
      </c>
      <c r="I97" s="70"/>
    </row>
    <row r="98" spans="1:9" ht="19.5" customHeight="1" x14ac:dyDescent="0.25">
      <c r="A98" s="1">
        <v>2</v>
      </c>
      <c r="B98" s="95" t="s">
        <v>71</v>
      </c>
      <c r="C98" s="96"/>
      <c r="D98" s="69">
        <f>E98*F98</f>
        <v>1</v>
      </c>
      <c r="E98" s="69">
        <v>1</v>
      </c>
      <c r="F98" s="69">
        <v>1</v>
      </c>
      <c r="G98" s="69"/>
      <c r="H98" s="70">
        <f>$G$7*D98</f>
        <v>1975.7938573659551</v>
      </c>
      <c r="I98" s="70"/>
    </row>
    <row r="99" spans="1:9" ht="19.5" customHeight="1" x14ac:dyDescent="0.25">
      <c r="A99" s="1">
        <v>3</v>
      </c>
      <c r="B99" s="95" t="s">
        <v>65</v>
      </c>
      <c r="C99" s="96"/>
      <c r="D99" s="69">
        <f>E99*F99</f>
        <v>1</v>
      </c>
      <c r="E99" s="69">
        <v>1</v>
      </c>
      <c r="F99" s="69">
        <v>1</v>
      </c>
      <c r="G99" s="69"/>
      <c r="H99" s="70">
        <f>$G$7*D99</f>
        <v>1975.7938573659551</v>
      </c>
      <c r="I99" s="70"/>
    </row>
    <row r="100" spans="1:9" s="27" customFormat="1" ht="19.5" customHeight="1" x14ac:dyDescent="0.25">
      <c r="A100" s="28"/>
      <c r="B100" s="29" t="s">
        <v>233</v>
      </c>
      <c r="C100" s="109">
        <v>1</v>
      </c>
      <c r="D100" s="26">
        <f>+D101</f>
        <v>3</v>
      </c>
      <c r="E100" s="26">
        <f>+E101</f>
        <v>3</v>
      </c>
      <c r="F100" s="26"/>
      <c r="G100" s="26"/>
      <c r="H100" s="26">
        <f>+H101</f>
        <v>5927.3815720978655</v>
      </c>
      <c r="I100" s="26"/>
    </row>
    <row r="101" spans="1:9" ht="19.5" customHeight="1" x14ac:dyDescent="0.25">
      <c r="A101" s="1">
        <v>4</v>
      </c>
      <c r="B101" s="95" t="s">
        <v>67</v>
      </c>
      <c r="C101" s="96"/>
      <c r="D101" s="69">
        <f>E101*F101</f>
        <v>3</v>
      </c>
      <c r="E101" s="69">
        <v>3</v>
      </c>
      <c r="F101" s="69">
        <v>1</v>
      </c>
      <c r="G101" s="69"/>
      <c r="H101" s="70">
        <f>$G$7*D101</f>
        <v>5927.3815720978655</v>
      </c>
      <c r="I101" s="70"/>
    </row>
    <row r="102" spans="1:9" ht="19.5" customHeight="1" x14ac:dyDescent="0.25">
      <c r="A102" s="1"/>
      <c r="B102" s="55" t="s">
        <v>227</v>
      </c>
      <c r="C102" s="96">
        <v>9</v>
      </c>
      <c r="D102" s="69"/>
      <c r="E102" s="69"/>
      <c r="F102" s="69"/>
      <c r="G102" s="69"/>
      <c r="H102" s="70"/>
      <c r="I102" s="70"/>
    </row>
    <row r="103" spans="1:9" ht="19.5" customHeight="1" x14ac:dyDescent="0.25">
      <c r="A103" s="1">
        <v>5</v>
      </c>
      <c r="B103" s="95" t="s">
        <v>68</v>
      </c>
      <c r="C103" s="96"/>
      <c r="D103" s="69"/>
      <c r="E103" s="69"/>
      <c r="F103" s="69"/>
      <c r="G103" s="69"/>
      <c r="H103" s="70"/>
      <c r="I103" s="70"/>
    </row>
    <row r="104" spans="1:9" ht="19.5" customHeight="1" x14ac:dyDescent="0.25">
      <c r="A104" s="1">
        <v>6</v>
      </c>
      <c r="B104" s="95" t="s">
        <v>69</v>
      </c>
      <c r="C104" s="96"/>
      <c r="D104" s="69"/>
      <c r="E104" s="69"/>
      <c r="F104" s="69"/>
      <c r="G104" s="69"/>
      <c r="H104" s="70"/>
      <c r="I104" s="70"/>
    </row>
    <row r="105" spans="1:9" ht="19.5" customHeight="1" x14ac:dyDescent="0.25">
      <c r="A105" s="1">
        <v>7</v>
      </c>
      <c r="B105" s="95" t="s">
        <v>66</v>
      </c>
      <c r="C105" s="96"/>
      <c r="D105" s="69"/>
      <c r="E105" s="69"/>
      <c r="F105" s="69"/>
      <c r="G105" s="69"/>
      <c r="H105" s="70"/>
      <c r="I105" s="70"/>
    </row>
    <row r="106" spans="1:9" ht="19.5" customHeight="1" x14ac:dyDescent="0.25">
      <c r="A106" s="1">
        <v>8</v>
      </c>
      <c r="B106" s="95" t="s">
        <v>64</v>
      </c>
      <c r="C106" s="96"/>
      <c r="D106" s="69"/>
      <c r="E106" s="69"/>
      <c r="F106" s="69"/>
      <c r="G106" s="69"/>
      <c r="H106" s="70"/>
      <c r="I106" s="70"/>
    </row>
    <row r="107" spans="1:9" ht="19.5" customHeight="1" x14ac:dyDescent="0.25">
      <c r="A107" s="1">
        <v>9</v>
      </c>
      <c r="B107" s="95" t="s">
        <v>70</v>
      </c>
      <c r="C107" s="96"/>
      <c r="D107" s="69"/>
      <c r="E107" s="69"/>
      <c r="F107" s="69"/>
      <c r="G107" s="69"/>
      <c r="H107" s="70"/>
      <c r="I107" s="70"/>
    </row>
    <row r="108" spans="1:9" ht="19.5" customHeight="1" x14ac:dyDescent="0.25">
      <c r="A108" s="1">
        <v>10</v>
      </c>
      <c r="B108" s="95" t="s">
        <v>72</v>
      </c>
      <c r="C108" s="96"/>
      <c r="D108" s="69"/>
      <c r="E108" s="69"/>
      <c r="F108" s="69"/>
      <c r="G108" s="69"/>
      <c r="H108" s="70"/>
      <c r="I108" s="70"/>
    </row>
    <row r="109" spans="1:9" ht="19.5" customHeight="1" x14ac:dyDescent="0.25">
      <c r="A109" s="1">
        <v>11</v>
      </c>
      <c r="B109" s="95" t="s">
        <v>73</v>
      </c>
      <c r="C109" s="96"/>
      <c r="D109" s="69"/>
      <c r="E109" s="69"/>
      <c r="F109" s="69"/>
      <c r="G109" s="69"/>
      <c r="H109" s="70"/>
      <c r="I109" s="70"/>
    </row>
    <row r="110" spans="1:9" ht="19.5" customHeight="1" x14ac:dyDescent="0.25">
      <c r="A110" s="1">
        <v>12</v>
      </c>
      <c r="B110" s="95" t="s">
        <v>74</v>
      </c>
      <c r="C110" s="96"/>
      <c r="D110" s="69"/>
      <c r="E110" s="69"/>
      <c r="F110" s="69"/>
      <c r="G110" s="69"/>
      <c r="H110" s="70"/>
      <c r="I110" s="70"/>
    </row>
    <row r="111" spans="1:9" ht="19.5" customHeight="1" x14ac:dyDescent="0.25">
      <c r="A111" s="1">
        <v>13</v>
      </c>
      <c r="B111" s="95" t="s">
        <v>75</v>
      </c>
      <c r="C111" s="96"/>
      <c r="D111" s="69"/>
      <c r="E111" s="69"/>
      <c r="F111" s="69"/>
      <c r="G111" s="69"/>
      <c r="H111" s="70"/>
      <c r="I111" s="70"/>
    </row>
    <row r="112" spans="1:9" s="61" customFormat="1" ht="19.5" customHeight="1" x14ac:dyDescent="0.25">
      <c r="A112" s="56" t="s">
        <v>106</v>
      </c>
      <c r="B112" s="57" t="s">
        <v>5</v>
      </c>
      <c r="C112" s="94">
        <f>+C113+C121+C123</f>
        <v>19</v>
      </c>
      <c r="D112" s="24">
        <f t="shared" ref="D112:E112" si="24">+D113+D121+D123</f>
        <v>76</v>
      </c>
      <c r="E112" s="24">
        <f t="shared" si="24"/>
        <v>65</v>
      </c>
      <c r="F112" s="24"/>
      <c r="G112" s="24"/>
      <c r="H112" s="24">
        <f>+H113+H121+H123</f>
        <v>150160.33315981261</v>
      </c>
      <c r="I112" s="24"/>
    </row>
    <row r="113" spans="1:9" s="35" customFormat="1" ht="19.5" customHeight="1" x14ac:dyDescent="0.25">
      <c r="A113" s="33"/>
      <c r="B113" s="34" t="s">
        <v>232</v>
      </c>
      <c r="C113" s="108">
        <v>7</v>
      </c>
      <c r="D113" s="26">
        <f>SUM(D114:D120)</f>
        <v>7</v>
      </c>
      <c r="E113" s="26">
        <f>SUM(E114:E120)</f>
        <v>7</v>
      </c>
      <c r="F113" s="26"/>
      <c r="G113" s="26"/>
      <c r="H113" s="26">
        <f>SUM(H114:H120)</f>
        <v>13830.557001561687</v>
      </c>
      <c r="I113" s="26"/>
    </row>
    <row r="114" spans="1:9" ht="19.5" customHeight="1" x14ac:dyDescent="0.25">
      <c r="A114" s="1">
        <v>1</v>
      </c>
      <c r="B114" s="5" t="s">
        <v>78</v>
      </c>
      <c r="C114" s="83"/>
      <c r="D114" s="69">
        <f t="shared" ref="D114:D134" si="25">E114*F114</f>
        <v>1</v>
      </c>
      <c r="E114" s="69">
        <v>1</v>
      </c>
      <c r="F114" s="69">
        <v>1</v>
      </c>
      <c r="G114" s="69"/>
      <c r="H114" s="70">
        <f t="shared" ref="H114:H134" si="26">$G$7*D114</f>
        <v>1975.7938573659551</v>
      </c>
      <c r="I114" s="70"/>
    </row>
    <row r="115" spans="1:9" ht="19.5" customHeight="1" x14ac:dyDescent="0.25">
      <c r="A115" s="1">
        <v>2</v>
      </c>
      <c r="B115" s="5" t="s">
        <v>80</v>
      </c>
      <c r="C115" s="83"/>
      <c r="D115" s="69">
        <f t="shared" si="25"/>
        <v>1</v>
      </c>
      <c r="E115" s="69">
        <v>1</v>
      </c>
      <c r="F115" s="69">
        <v>1</v>
      </c>
      <c r="G115" s="69"/>
      <c r="H115" s="70">
        <f t="shared" si="26"/>
        <v>1975.7938573659551</v>
      </c>
      <c r="I115" s="70"/>
    </row>
    <row r="116" spans="1:9" ht="19.5" customHeight="1" x14ac:dyDescent="0.25">
      <c r="A116" s="1">
        <v>3</v>
      </c>
      <c r="B116" s="5" t="s">
        <v>81</v>
      </c>
      <c r="C116" s="83"/>
      <c r="D116" s="69">
        <f t="shared" si="25"/>
        <v>1</v>
      </c>
      <c r="E116" s="69">
        <v>1</v>
      </c>
      <c r="F116" s="69">
        <v>1</v>
      </c>
      <c r="G116" s="69"/>
      <c r="H116" s="70">
        <f t="shared" si="26"/>
        <v>1975.7938573659551</v>
      </c>
      <c r="I116" s="70"/>
    </row>
    <row r="117" spans="1:9" ht="19.5" customHeight="1" x14ac:dyDescent="0.25">
      <c r="A117" s="1">
        <v>4</v>
      </c>
      <c r="B117" s="5" t="s">
        <v>92</v>
      </c>
      <c r="C117" s="83"/>
      <c r="D117" s="69">
        <f t="shared" si="25"/>
        <v>1</v>
      </c>
      <c r="E117" s="69">
        <v>1</v>
      </c>
      <c r="F117" s="69">
        <v>1</v>
      </c>
      <c r="G117" s="69"/>
      <c r="H117" s="70">
        <f t="shared" si="26"/>
        <v>1975.7938573659551</v>
      </c>
      <c r="I117" s="70"/>
    </row>
    <row r="118" spans="1:9" ht="19.5" customHeight="1" x14ac:dyDescent="0.25">
      <c r="A118" s="1">
        <v>5</v>
      </c>
      <c r="B118" s="5" t="s">
        <v>88</v>
      </c>
      <c r="C118" s="83"/>
      <c r="D118" s="69">
        <f t="shared" si="25"/>
        <v>1</v>
      </c>
      <c r="E118" s="69">
        <v>1</v>
      </c>
      <c r="F118" s="69">
        <v>1</v>
      </c>
      <c r="G118" s="69"/>
      <c r="H118" s="70">
        <f t="shared" si="26"/>
        <v>1975.7938573659551</v>
      </c>
      <c r="I118" s="70"/>
    </row>
    <row r="119" spans="1:9" ht="19.5" customHeight="1" x14ac:dyDescent="0.25">
      <c r="A119" s="1">
        <v>6</v>
      </c>
      <c r="B119" s="5" t="s">
        <v>86</v>
      </c>
      <c r="C119" s="83"/>
      <c r="D119" s="69">
        <f t="shared" si="25"/>
        <v>1</v>
      </c>
      <c r="E119" s="69">
        <v>1</v>
      </c>
      <c r="F119" s="69">
        <v>1</v>
      </c>
      <c r="G119" s="69"/>
      <c r="H119" s="70">
        <f t="shared" si="26"/>
        <v>1975.7938573659551</v>
      </c>
      <c r="I119" s="70"/>
    </row>
    <row r="120" spans="1:9" ht="19.5" customHeight="1" x14ac:dyDescent="0.25">
      <c r="A120" s="1">
        <v>7</v>
      </c>
      <c r="B120" s="5" t="s">
        <v>12</v>
      </c>
      <c r="C120" s="83"/>
      <c r="D120" s="69">
        <f t="shared" si="25"/>
        <v>1</v>
      </c>
      <c r="E120" s="69">
        <v>1</v>
      </c>
      <c r="F120" s="69">
        <v>1</v>
      </c>
      <c r="G120" s="69"/>
      <c r="H120" s="70">
        <f t="shared" si="26"/>
        <v>1975.7938573659551</v>
      </c>
      <c r="I120" s="70"/>
    </row>
    <row r="121" spans="1:9" s="27" customFormat="1" ht="19.5" customHeight="1" x14ac:dyDescent="0.25">
      <c r="A121" s="28"/>
      <c r="B121" s="29" t="s">
        <v>233</v>
      </c>
      <c r="C121" s="107">
        <v>1</v>
      </c>
      <c r="D121" s="26">
        <f>+D122</f>
        <v>3</v>
      </c>
      <c r="E121" s="26">
        <f>+E122</f>
        <v>3</v>
      </c>
      <c r="F121" s="26"/>
      <c r="G121" s="26"/>
      <c r="H121" s="26">
        <f>+H122</f>
        <v>5927.3815720978655</v>
      </c>
      <c r="I121" s="26"/>
    </row>
    <row r="122" spans="1:9" ht="19.5" customHeight="1" x14ac:dyDescent="0.25">
      <c r="A122" s="1">
        <v>8</v>
      </c>
      <c r="B122" s="5" t="s">
        <v>82</v>
      </c>
      <c r="C122" s="83"/>
      <c r="D122" s="69">
        <f t="shared" si="25"/>
        <v>3</v>
      </c>
      <c r="E122" s="69">
        <v>3</v>
      </c>
      <c r="F122" s="69">
        <v>1</v>
      </c>
      <c r="G122" s="69"/>
      <c r="H122" s="70">
        <f t="shared" si="26"/>
        <v>5927.3815720978655</v>
      </c>
      <c r="I122" s="70"/>
    </row>
    <row r="123" spans="1:9" s="27" customFormat="1" ht="19.5" customHeight="1" x14ac:dyDescent="0.25">
      <c r="A123" s="28"/>
      <c r="B123" s="36" t="s">
        <v>234</v>
      </c>
      <c r="C123" s="107">
        <v>11</v>
      </c>
      <c r="D123" s="26">
        <f>SUM(D124:D134)</f>
        <v>66</v>
      </c>
      <c r="E123" s="26">
        <f>SUM(E124:E134)</f>
        <v>55</v>
      </c>
      <c r="F123" s="26"/>
      <c r="G123" s="26"/>
      <c r="H123" s="26">
        <f>SUM(H124:H134)</f>
        <v>130402.39458615307</v>
      </c>
      <c r="I123" s="26"/>
    </row>
    <row r="124" spans="1:9" ht="19.5" customHeight="1" x14ac:dyDescent="0.25">
      <c r="A124" s="1">
        <v>9</v>
      </c>
      <c r="B124" s="5" t="s">
        <v>77</v>
      </c>
      <c r="C124" s="83"/>
      <c r="D124" s="69">
        <f t="shared" si="25"/>
        <v>6</v>
      </c>
      <c r="E124" s="69">
        <v>5</v>
      </c>
      <c r="F124" s="69">
        <v>1.2</v>
      </c>
      <c r="G124" s="69"/>
      <c r="H124" s="70">
        <f t="shared" si="26"/>
        <v>11854.763144195731</v>
      </c>
      <c r="I124" s="70"/>
    </row>
    <row r="125" spans="1:9" ht="19.5" customHeight="1" x14ac:dyDescent="0.25">
      <c r="A125" s="1">
        <v>10</v>
      </c>
      <c r="B125" s="5" t="s">
        <v>79</v>
      </c>
      <c r="C125" s="83"/>
      <c r="D125" s="69">
        <f t="shared" si="25"/>
        <v>6</v>
      </c>
      <c r="E125" s="69">
        <v>5</v>
      </c>
      <c r="F125" s="69">
        <v>1.2</v>
      </c>
      <c r="G125" s="69"/>
      <c r="H125" s="70">
        <f t="shared" si="26"/>
        <v>11854.763144195731</v>
      </c>
      <c r="I125" s="70"/>
    </row>
    <row r="126" spans="1:9" ht="19.5" customHeight="1" x14ac:dyDescent="0.25">
      <c r="A126" s="1">
        <v>11</v>
      </c>
      <c r="B126" s="5" t="s">
        <v>83</v>
      </c>
      <c r="C126" s="83"/>
      <c r="D126" s="69">
        <f t="shared" si="25"/>
        <v>6</v>
      </c>
      <c r="E126" s="69">
        <v>5</v>
      </c>
      <c r="F126" s="69">
        <v>1.2</v>
      </c>
      <c r="G126" s="69"/>
      <c r="H126" s="70">
        <f t="shared" si="26"/>
        <v>11854.763144195731</v>
      </c>
      <c r="I126" s="70"/>
    </row>
    <row r="127" spans="1:9" ht="19.5" customHeight="1" x14ac:dyDescent="0.25">
      <c r="A127" s="1">
        <v>12</v>
      </c>
      <c r="B127" s="5" t="s">
        <v>84</v>
      </c>
      <c r="C127" s="83"/>
      <c r="D127" s="69">
        <f t="shared" si="25"/>
        <v>6</v>
      </c>
      <c r="E127" s="69">
        <v>5</v>
      </c>
      <c r="F127" s="69">
        <v>1.2</v>
      </c>
      <c r="G127" s="69"/>
      <c r="H127" s="70">
        <f t="shared" si="26"/>
        <v>11854.763144195731</v>
      </c>
      <c r="I127" s="70"/>
    </row>
    <row r="128" spans="1:9" ht="19.5" customHeight="1" x14ac:dyDescent="0.25">
      <c r="A128" s="1">
        <v>13</v>
      </c>
      <c r="B128" s="5" t="s">
        <v>85</v>
      </c>
      <c r="C128" s="83"/>
      <c r="D128" s="69">
        <f t="shared" si="25"/>
        <v>6</v>
      </c>
      <c r="E128" s="69">
        <v>5</v>
      </c>
      <c r="F128" s="69">
        <v>1.2</v>
      </c>
      <c r="G128" s="69"/>
      <c r="H128" s="70">
        <f t="shared" si="26"/>
        <v>11854.763144195731</v>
      </c>
      <c r="I128" s="70"/>
    </row>
    <row r="129" spans="1:9" ht="19.5" customHeight="1" x14ac:dyDescent="0.25">
      <c r="A129" s="1">
        <v>14</v>
      </c>
      <c r="B129" s="5" t="s">
        <v>87</v>
      </c>
      <c r="C129" s="83"/>
      <c r="D129" s="69">
        <f t="shared" si="25"/>
        <v>6</v>
      </c>
      <c r="E129" s="69">
        <v>5</v>
      </c>
      <c r="F129" s="69">
        <v>1.2</v>
      </c>
      <c r="G129" s="69"/>
      <c r="H129" s="70">
        <f t="shared" si="26"/>
        <v>11854.763144195731</v>
      </c>
      <c r="I129" s="70"/>
    </row>
    <row r="130" spans="1:9" ht="19.5" customHeight="1" x14ac:dyDescent="0.25">
      <c r="A130" s="1">
        <v>15</v>
      </c>
      <c r="B130" s="5" t="s">
        <v>22</v>
      </c>
      <c r="C130" s="83"/>
      <c r="D130" s="69">
        <f t="shared" si="25"/>
        <v>6</v>
      </c>
      <c r="E130" s="69">
        <v>5</v>
      </c>
      <c r="F130" s="69">
        <v>1.2</v>
      </c>
      <c r="G130" s="69"/>
      <c r="H130" s="70">
        <f t="shared" si="26"/>
        <v>11854.763144195731</v>
      </c>
      <c r="I130" s="70"/>
    </row>
    <row r="131" spans="1:9" ht="19.5" customHeight="1" x14ac:dyDescent="0.25">
      <c r="A131" s="1">
        <v>16</v>
      </c>
      <c r="B131" s="5" t="s">
        <v>89</v>
      </c>
      <c r="C131" s="83"/>
      <c r="D131" s="69">
        <f t="shared" si="25"/>
        <v>6</v>
      </c>
      <c r="E131" s="69">
        <v>5</v>
      </c>
      <c r="F131" s="69">
        <v>1.2</v>
      </c>
      <c r="G131" s="69"/>
      <c r="H131" s="70">
        <f t="shared" si="26"/>
        <v>11854.763144195731</v>
      </c>
      <c r="I131" s="70"/>
    </row>
    <row r="132" spans="1:9" ht="19.5" customHeight="1" x14ac:dyDescent="0.25">
      <c r="A132" s="1">
        <v>17</v>
      </c>
      <c r="B132" s="5" t="s">
        <v>90</v>
      </c>
      <c r="C132" s="83"/>
      <c r="D132" s="69">
        <f t="shared" si="25"/>
        <v>6</v>
      </c>
      <c r="E132" s="69">
        <v>5</v>
      </c>
      <c r="F132" s="69">
        <v>1.2</v>
      </c>
      <c r="G132" s="69"/>
      <c r="H132" s="70">
        <f t="shared" si="26"/>
        <v>11854.763144195731</v>
      </c>
      <c r="I132" s="70"/>
    </row>
    <row r="133" spans="1:9" ht="19.5" customHeight="1" x14ac:dyDescent="0.25">
      <c r="A133" s="1">
        <v>18</v>
      </c>
      <c r="B133" s="5" t="s">
        <v>91</v>
      </c>
      <c r="C133" s="83"/>
      <c r="D133" s="69">
        <f t="shared" si="25"/>
        <v>6</v>
      </c>
      <c r="E133" s="69">
        <v>5</v>
      </c>
      <c r="F133" s="69">
        <v>1.2</v>
      </c>
      <c r="G133" s="69"/>
      <c r="H133" s="70">
        <f t="shared" si="26"/>
        <v>11854.763144195731</v>
      </c>
      <c r="I133" s="70"/>
    </row>
    <row r="134" spans="1:9" ht="19.5" customHeight="1" x14ac:dyDescent="0.25">
      <c r="A134" s="1">
        <v>19</v>
      </c>
      <c r="B134" s="5" t="s">
        <v>93</v>
      </c>
      <c r="C134" s="83"/>
      <c r="D134" s="69">
        <f t="shared" si="25"/>
        <v>6</v>
      </c>
      <c r="E134" s="69">
        <v>5</v>
      </c>
      <c r="F134" s="69">
        <v>1.2</v>
      </c>
      <c r="G134" s="69"/>
      <c r="H134" s="70">
        <f t="shared" si="26"/>
        <v>11854.763144195731</v>
      </c>
      <c r="I134" s="70"/>
    </row>
    <row r="135" spans="1:9" s="61" customFormat="1" ht="19.5" customHeight="1" x14ac:dyDescent="0.25">
      <c r="A135" s="56" t="s">
        <v>121</v>
      </c>
      <c r="B135" s="57" t="s">
        <v>6</v>
      </c>
      <c r="C135" s="94">
        <f>+C136+C141+C143+C147</f>
        <v>12</v>
      </c>
      <c r="D135" s="60">
        <f t="shared" ref="D135:E135" si="27">+D136+D141+D143+D147</f>
        <v>25.6</v>
      </c>
      <c r="E135" s="60">
        <f t="shared" si="27"/>
        <v>22</v>
      </c>
      <c r="F135" s="60"/>
      <c r="G135" s="60"/>
      <c r="H135" s="59">
        <f>+H136+H141+H143+H147</f>
        <v>50580.322748568447</v>
      </c>
      <c r="I135" s="59"/>
    </row>
    <row r="136" spans="1:9" s="35" customFormat="1" ht="19.5" customHeight="1" x14ac:dyDescent="0.25">
      <c r="A136" s="33"/>
      <c r="B136" s="34" t="s">
        <v>232</v>
      </c>
      <c r="C136" s="108">
        <v>4</v>
      </c>
      <c r="D136" s="26">
        <f>SUM(D137:D140)</f>
        <v>4</v>
      </c>
      <c r="E136" s="26">
        <f>SUM(E137:E140)</f>
        <v>4</v>
      </c>
      <c r="F136" s="26"/>
      <c r="G136" s="26"/>
      <c r="H136" s="26">
        <f>SUM(H137:H140)</f>
        <v>7903.1754294638204</v>
      </c>
      <c r="I136" s="26"/>
    </row>
    <row r="137" spans="1:9" ht="19.5" customHeight="1" x14ac:dyDescent="0.25">
      <c r="A137" s="1">
        <v>1</v>
      </c>
      <c r="B137" s="5" t="s">
        <v>95</v>
      </c>
      <c r="C137" s="83"/>
      <c r="D137" s="69">
        <f t="shared" ref="D137:D146" si="28">E137*F137</f>
        <v>1</v>
      </c>
      <c r="E137" s="69">
        <v>1</v>
      </c>
      <c r="F137" s="69">
        <v>1</v>
      </c>
      <c r="G137" s="69"/>
      <c r="H137" s="70">
        <f t="shared" ref="H137:H146" si="29">$G$7*D137</f>
        <v>1975.7938573659551</v>
      </c>
      <c r="I137" s="70"/>
    </row>
    <row r="138" spans="1:9" ht="19.5" customHeight="1" x14ac:dyDescent="0.25">
      <c r="A138" s="1">
        <v>2</v>
      </c>
      <c r="B138" s="5" t="s">
        <v>96</v>
      </c>
      <c r="C138" s="83"/>
      <c r="D138" s="69">
        <f t="shared" si="28"/>
        <v>1</v>
      </c>
      <c r="E138" s="69">
        <v>1</v>
      </c>
      <c r="F138" s="69">
        <v>1</v>
      </c>
      <c r="G138" s="69"/>
      <c r="H138" s="70">
        <f t="shared" si="29"/>
        <v>1975.7938573659551</v>
      </c>
      <c r="I138" s="70"/>
    </row>
    <row r="139" spans="1:9" ht="19.5" customHeight="1" x14ac:dyDescent="0.25">
      <c r="A139" s="1">
        <v>3</v>
      </c>
      <c r="B139" s="5" t="s">
        <v>98</v>
      </c>
      <c r="C139" s="83"/>
      <c r="D139" s="69">
        <f t="shared" si="28"/>
        <v>1</v>
      </c>
      <c r="E139" s="69">
        <v>1</v>
      </c>
      <c r="F139" s="69">
        <v>1</v>
      </c>
      <c r="G139" s="69"/>
      <c r="H139" s="70">
        <f t="shared" si="29"/>
        <v>1975.7938573659551</v>
      </c>
      <c r="I139" s="70"/>
    </row>
    <row r="140" spans="1:9" ht="19.5" customHeight="1" x14ac:dyDescent="0.25">
      <c r="A140" s="1">
        <v>4</v>
      </c>
      <c r="B140" s="6" t="s">
        <v>99</v>
      </c>
      <c r="C140" s="97"/>
      <c r="D140" s="69">
        <f t="shared" si="28"/>
        <v>1</v>
      </c>
      <c r="E140" s="69">
        <v>1</v>
      </c>
      <c r="F140" s="69">
        <v>1</v>
      </c>
      <c r="G140" s="69"/>
      <c r="H140" s="70">
        <f t="shared" si="29"/>
        <v>1975.7938573659551</v>
      </c>
      <c r="I140" s="70"/>
    </row>
    <row r="141" spans="1:9" s="27" customFormat="1" ht="19.5" customHeight="1" x14ac:dyDescent="0.25">
      <c r="A141" s="28"/>
      <c r="B141" s="29" t="s">
        <v>233</v>
      </c>
      <c r="C141" s="107">
        <v>1</v>
      </c>
      <c r="D141" s="26">
        <f>+D142</f>
        <v>3.5999999999999996</v>
      </c>
      <c r="E141" s="26">
        <f>+E142</f>
        <v>3</v>
      </c>
      <c r="F141" s="26"/>
      <c r="G141" s="26"/>
      <c r="H141" s="26">
        <f>+H142</f>
        <v>7112.8578865174377</v>
      </c>
      <c r="I141" s="26"/>
    </row>
    <row r="142" spans="1:9" ht="19.5" customHeight="1" x14ac:dyDescent="0.25">
      <c r="A142" s="1">
        <v>5</v>
      </c>
      <c r="B142" s="5" t="s">
        <v>7</v>
      </c>
      <c r="C142" s="83"/>
      <c r="D142" s="69">
        <f t="shared" si="28"/>
        <v>3.5999999999999996</v>
      </c>
      <c r="E142" s="69">
        <v>3</v>
      </c>
      <c r="F142" s="69">
        <v>1.2</v>
      </c>
      <c r="G142" s="69"/>
      <c r="H142" s="70">
        <f t="shared" si="29"/>
        <v>7112.8578865174377</v>
      </c>
      <c r="I142" s="70"/>
    </row>
    <row r="143" spans="1:9" s="27" customFormat="1" ht="19.5" customHeight="1" x14ac:dyDescent="0.25">
      <c r="A143" s="28"/>
      <c r="B143" s="36" t="s">
        <v>234</v>
      </c>
      <c r="C143" s="107">
        <v>3</v>
      </c>
      <c r="D143" s="26">
        <f>SUM(D144:D146)</f>
        <v>18</v>
      </c>
      <c r="E143" s="26">
        <f>SUM(E144:E146)</f>
        <v>15</v>
      </c>
      <c r="F143" s="26"/>
      <c r="G143" s="26"/>
      <c r="H143" s="26">
        <f>SUM(H144:H146)</f>
        <v>35564.289432587189</v>
      </c>
      <c r="I143" s="26"/>
    </row>
    <row r="144" spans="1:9" ht="19.5" customHeight="1" x14ac:dyDescent="0.25">
      <c r="A144" s="1">
        <v>6</v>
      </c>
      <c r="B144" s="6" t="s">
        <v>97</v>
      </c>
      <c r="C144" s="83"/>
      <c r="D144" s="69">
        <f t="shared" si="28"/>
        <v>6</v>
      </c>
      <c r="E144" s="69">
        <v>5</v>
      </c>
      <c r="F144" s="69">
        <v>1.2</v>
      </c>
      <c r="G144" s="69"/>
      <c r="H144" s="70">
        <f t="shared" si="29"/>
        <v>11854.763144195731</v>
      </c>
      <c r="I144" s="70"/>
    </row>
    <row r="145" spans="1:9" ht="19.5" customHeight="1" x14ac:dyDescent="0.25">
      <c r="A145" s="1">
        <v>7</v>
      </c>
      <c r="B145" s="6" t="s">
        <v>101</v>
      </c>
      <c r="C145" s="97"/>
      <c r="D145" s="69">
        <f t="shared" si="28"/>
        <v>6</v>
      </c>
      <c r="E145" s="69">
        <v>5</v>
      </c>
      <c r="F145" s="69">
        <v>1.2</v>
      </c>
      <c r="G145" s="69"/>
      <c r="H145" s="70">
        <f t="shared" si="29"/>
        <v>11854.763144195731</v>
      </c>
      <c r="I145" s="70"/>
    </row>
    <row r="146" spans="1:9" ht="19.5" customHeight="1" x14ac:dyDescent="0.25">
      <c r="A146" s="1">
        <v>8</v>
      </c>
      <c r="B146" s="6" t="s">
        <v>102</v>
      </c>
      <c r="C146" s="97"/>
      <c r="D146" s="69">
        <f t="shared" si="28"/>
        <v>6</v>
      </c>
      <c r="E146" s="69">
        <v>5</v>
      </c>
      <c r="F146" s="69">
        <v>1.2</v>
      </c>
      <c r="G146" s="69"/>
      <c r="H146" s="70">
        <f t="shared" si="29"/>
        <v>11854.763144195731</v>
      </c>
      <c r="I146" s="70"/>
    </row>
    <row r="147" spans="1:9" ht="19.5" customHeight="1" x14ac:dyDescent="0.25">
      <c r="A147" s="1"/>
      <c r="B147" s="55" t="s">
        <v>227</v>
      </c>
      <c r="C147" s="83">
        <v>4</v>
      </c>
      <c r="D147" s="69"/>
      <c r="E147" s="69"/>
      <c r="F147" s="69"/>
      <c r="G147" s="69"/>
      <c r="H147" s="70"/>
      <c r="I147" s="70"/>
    </row>
    <row r="148" spans="1:9" ht="19.5" customHeight="1" x14ac:dyDescent="0.25">
      <c r="A148" s="1">
        <v>9</v>
      </c>
      <c r="B148" s="5" t="s">
        <v>100</v>
      </c>
      <c r="C148" s="83"/>
      <c r="D148" s="69"/>
      <c r="E148" s="69"/>
      <c r="F148" s="69"/>
      <c r="G148" s="69"/>
      <c r="H148" s="70"/>
      <c r="I148" s="70"/>
    </row>
    <row r="149" spans="1:9" ht="19.5" customHeight="1" x14ac:dyDescent="0.25">
      <c r="A149" s="1">
        <v>10</v>
      </c>
      <c r="B149" s="6" t="s">
        <v>103</v>
      </c>
      <c r="C149" s="97"/>
      <c r="D149" s="69"/>
      <c r="E149" s="69"/>
      <c r="F149" s="69"/>
      <c r="G149" s="69"/>
      <c r="H149" s="70"/>
      <c r="I149" s="70"/>
    </row>
    <row r="150" spans="1:9" ht="19.5" customHeight="1" x14ac:dyDescent="0.25">
      <c r="A150" s="1">
        <v>11</v>
      </c>
      <c r="B150" s="6" t="s">
        <v>104</v>
      </c>
      <c r="C150" s="97"/>
      <c r="D150" s="69"/>
      <c r="E150" s="69"/>
      <c r="F150" s="69"/>
      <c r="G150" s="69"/>
      <c r="H150" s="70"/>
      <c r="I150" s="70"/>
    </row>
    <row r="151" spans="1:9" ht="19.5" customHeight="1" x14ac:dyDescent="0.25">
      <c r="A151" s="1">
        <v>12</v>
      </c>
      <c r="B151" s="5" t="s">
        <v>105</v>
      </c>
      <c r="C151" s="83"/>
      <c r="D151" s="69"/>
      <c r="E151" s="69"/>
      <c r="F151" s="69"/>
      <c r="G151" s="69"/>
      <c r="H151" s="70"/>
      <c r="I151" s="70"/>
    </row>
    <row r="152" spans="1:9" s="61" customFormat="1" ht="19.5" customHeight="1" x14ac:dyDescent="0.25">
      <c r="A152" s="56" t="s">
        <v>129</v>
      </c>
      <c r="B152" s="57" t="s">
        <v>8</v>
      </c>
      <c r="C152" s="88">
        <f>+C153+C165+C167</f>
        <v>14</v>
      </c>
      <c r="D152" s="60">
        <f t="shared" ref="D152:E152" si="30">+D153+D165+D167</f>
        <v>14.6</v>
      </c>
      <c r="E152" s="60">
        <f t="shared" si="30"/>
        <v>14</v>
      </c>
      <c r="F152" s="60"/>
      <c r="G152" s="60"/>
      <c r="H152" s="59">
        <f t="shared" ref="H152" si="31">+H153+H165+H167</f>
        <v>28846.590317542948</v>
      </c>
      <c r="I152" s="59"/>
    </row>
    <row r="153" spans="1:9" s="84" customFormat="1" ht="19.5" customHeight="1" x14ac:dyDescent="0.25">
      <c r="A153" s="82"/>
      <c r="B153" s="63" t="s">
        <v>232</v>
      </c>
      <c r="C153" s="83">
        <v>11</v>
      </c>
      <c r="D153" s="49">
        <f>SUM(D154:D164)</f>
        <v>11</v>
      </c>
      <c r="E153" s="49">
        <f>SUM(E154:E164)</f>
        <v>11</v>
      </c>
      <c r="F153" s="49"/>
      <c r="G153" s="49"/>
      <c r="H153" s="49">
        <f>SUM(H154:H164)</f>
        <v>21733.73243102551</v>
      </c>
      <c r="I153" s="49"/>
    </row>
    <row r="154" spans="1:9" ht="19.5" customHeight="1" x14ac:dyDescent="0.25">
      <c r="A154" s="7">
        <v>1</v>
      </c>
      <c r="B154" s="98" t="s">
        <v>107</v>
      </c>
      <c r="C154" s="99"/>
      <c r="D154" s="69">
        <f t="shared" ref="D154:D166" si="32">E154*F154</f>
        <v>1</v>
      </c>
      <c r="E154" s="69">
        <v>1</v>
      </c>
      <c r="F154" s="69">
        <v>1</v>
      </c>
      <c r="G154" s="69"/>
      <c r="H154" s="70">
        <f t="shared" ref="H154:H166" si="33">$G$7*D154</f>
        <v>1975.7938573659551</v>
      </c>
      <c r="I154" s="70"/>
    </row>
    <row r="155" spans="1:9" ht="19.5" customHeight="1" x14ac:dyDescent="0.25">
      <c r="A155" s="7">
        <v>2</v>
      </c>
      <c r="B155" s="98" t="s">
        <v>108</v>
      </c>
      <c r="C155" s="99"/>
      <c r="D155" s="69">
        <f t="shared" si="32"/>
        <v>1</v>
      </c>
      <c r="E155" s="69">
        <v>1</v>
      </c>
      <c r="F155" s="69">
        <v>1</v>
      </c>
      <c r="G155" s="69"/>
      <c r="H155" s="70">
        <f t="shared" si="33"/>
        <v>1975.7938573659551</v>
      </c>
      <c r="I155" s="70"/>
    </row>
    <row r="156" spans="1:9" ht="19.5" customHeight="1" x14ac:dyDescent="0.25">
      <c r="A156" s="7">
        <v>3</v>
      </c>
      <c r="B156" s="9" t="s">
        <v>109</v>
      </c>
      <c r="C156" s="100"/>
      <c r="D156" s="69">
        <f t="shared" si="32"/>
        <v>1</v>
      </c>
      <c r="E156" s="69">
        <v>1</v>
      </c>
      <c r="F156" s="69">
        <v>1</v>
      </c>
      <c r="G156" s="69"/>
      <c r="H156" s="70">
        <f t="shared" si="33"/>
        <v>1975.7938573659551</v>
      </c>
      <c r="I156" s="70"/>
    </row>
    <row r="157" spans="1:9" ht="19.5" customHeight="1" x14ac:dyDescent="0.25">
      <c r="A157" s="7">
        <v>4</v>
      </c>
      <c r="B157" s="9" t="s">
        <v>110</v>
      </c>
      <c r="C157" s="100"/>
      <c r="D157" s="69">
        <f t="shared" si="32"/>
        <v>1</v>
      </c>
      <c r="E157" s="69">
        <v>1</v>
      </c>
      <c r="F157" s="69">
        <v>1</v>
      </c>
      <c r="G157" s="69"/>
      <c r="H157" s="70">
        <f t="shared" si="33"/>
        <v>1975.7938573659551</v>
      </c>
      <c r="I157" s="70"/>
    </row>
    <row r="158" spans="1:9" ht="19.5" customHeight="1" x14ac:dyDescent="0.25">
      <c r="A158" s="7">
        <v>5</v>
      </c>
      <c r="B158" s="9" t="s">
        <v>111</v>
      </c>
      <c r="C158" s="100"/>
      <c r="D158" s="69">
        <f t="shared" si="32"/>
        <v>1</v>
      </c>
      <c r="E158" s="69">
        <v>1</v>
      </c>
      <c r="F158" s="69">
        <v>1</v>
      </c>
      <c r="G158" s="69"/>
      <c r="H158" s="70">
        <f t="shared" si="33"/>
        <v>1975.7938573659551</v>
      </c>
      <c r="I158" s="70"/>
    </row>
    <row r="159" spans="1:9" ht="19.5" customHeight="1" x14ac:dyDescent="0.25">
      <c r="A159" s="7">
        <v>6</v>
      </c>
      <c r="B159" s="9" t="s">
        <v>112</v>
      </c>
      <c r="C159" s="100"/>
      <c r="D159" s="69">
        <f t="shared" si="32"/>
        <v>1</v>
      </c>
      <c r="E159" s="69">
        <v>1</v>
      </c>
      <c r="F159" s="69">
        <v>1</v>
      </c>
      <c r="G159" s="69"/>
      <c r="H159" s="70">
        <f t="shared" si="33"/>
        <v>1975.7938573659551</v>
      </c>
      <c r="I159" s="70"/>
    </row>
    <row r="160" spans="1:9" ht="19.5" customHeight="1" x14ac:dyDescent="0.25">
      <c r="A160" s="7">
        <v>7</v>
      </c>
      <c r="B160" s="9" t="s">
        <v>113</v>
      </c>
      <c r="C160" s="100"/>
      <c r="D160" s="69">
        <f t="shared" si="32"/>
        <v>1</v>
      </c>
      <c r="E160" s="69">
        <v>1</v>
      </c>
      <c r="F160" s="69">
        <v>1</v>
      </c>
      <c r="G160" s="69"/>
      <c r="H160" s="70">
        <f t="shared" si="33"/>
        <v>1975.7938573659551</v>
      </c>
      <c r="I160" s="70"/>
    </row>
    <row r="161" spans="1:9" ht="19.5" customHeight="1" x14ac:dyDescent="0.25">
      <c r="A161" s="7">
        <v>8</v>
      </c>
      <c r="B161" s="9" t="s">
        <v>114</v>
      </c>
      <c r="C161" s="100"/>
      <c r="D161" s="69">
        <f t="shared" si="32"/>
        <v>1</v>
      </c>
      <c r="E161" s="69">
        <v>1</v>
      </c>
      <c r="F161" s="69">
        <v>1</v>
      </c>
      <c r="G161" s="69"/>
      <c r="H161" s="70">
        <f t="shared" si="33"/>
        <v>1975.7938573659551</v>
      </c>
      <c r="I161" s="70"/>
    </row>
    <row r="162" spans="1:9" ht="19.5" customHeight="1" x14ac:dyDescent="0.25">
      <c r="A162" s="7">
        <v>9</v>
      </c>
      <c r="B162" s="9" t="s">
        <v>115</v>
      </c>
      <c r="C162" s="100"/>
      <c r="D162" s="69">
        <f t="shared" si="32"/>
        <v>1</v>
      </c>
      <c r="E162" s="69">
        <v>1</v>
      </c>
      <c r="F162" s="69">
        <v>1</v>
      </c>
      <c r="G162" s="69"/>
      <c r="H162" s="70">
        <f t="shared" si="33"/>
        <v>1975.7938573659551</v>
      </c>
      <c r="I162" s="70"/>
    </row>
    <row r="163" spans="1:9" ht="19.5" customHeight="1" x14ac:dyDescent="0.25">
      <c r="A163" s="7">
        <v>10</v>
      </c>
      <c r="B163" s="9" t="s">
        <v>118</v>
      </c>
      <c r="C163" s="100"/>
      <c r="D163" s="69">
        <f t="shared" si="32"/>
        <v>1</v>
      </c>
      <c r="E163" s="69">
        <v>1</v>
      </c>
      <c r="F163" s="69">
        <v>1</v>
      </c>
      <c r="G163" s="69"/>
      <c r="H163" s="70">
        <f t="shared" si="33"/>
        <v>1975.7938573659551</v>
      </c>
      <c r="I163" s="70"/>
    </row>
    <row r="164" spans="1:9" ht="19.5" customHeight="1" x14ac:dyDescent="0.25">
      <c r="A164" s="7">
        <v>11</v>
      </c>
      <c r="B164" s="9" t="s">
        <v>116</v>
      </c>
      <c r="C164" s="100"/>
      <c r="D164" s="69">
        <f t="shared" si="32"/>
        <v>1</v>
      </c>
      <c r="E164" s="69">
        <v>1</v>
      </c>
      <c r="F164" s="69">
        <v>1</v>
      </c>
      <c r="G164" s="69"/>
      <c r="H164" s="70">
        <f t="shared" si="33"/>
        <v>1975.7938573659551</v>
      </c>
      <c r="I164" s="70"/>
    </row>
    <row r="165" spans="1:9" s="27" customFormat="1" ht="19.5" customHeight="1" x14ac:dyDescent="0.25">
      <c r="A165" s="110"/>
      <c r="B165" s="29" t="s">
        <v>233</v>
      </c>
      <c r="C165" s="111">
        <v>1</v>
      </c>
      <c r="D165" s="26">
        <f>+D166</f>
        <v>3.5999999999999996</v>
      </c>
      <c r="E165" s="26">
        <f>+E166</f>
        <v>3</v>
      </c>
      <c r="F165" s="26"/>
      <c r="G165" s="26"/>
      <c r="H165" s="26">
        <f>+H166</f>
        <v>7112.8578865174377</v>
      </c>
      <c r="I165" s="26"/>
    </row>
    <row r="166" spans="1:9" ht="19.5" customHeight="1" x14ac:dyDescent="0.25">
      <c r="A166" s="7">
        <v>12</v>
      </c>
      <c r="B166" s="9" t="s">
        <v>117</v>
      </c>
      <c r="C166" s="100"/>
      <c r="D166" s="69">
        <f t="shared" si="32"/>
        <v>3.5999999999999996</v>
      </c>
      <c r="E166" s="69">
        <v>3</v>
      </c>
      <c r="F166" s="69">
        <v>1.2</v>
      </c>
      <c r="G166" s="69"/>
      <c r="H166" s="70">
        <f t="shared" si="33"/>
        <v>7112.8578865174377</v>
      </c>
      <c r="I166" s="70"/>
    </row>
    <row r="167" spans="1:9" ht="19.5" customHeight="1" x14ac:dyDescent="0.25">
      <c r="A167" s="3"/>
      <c r="B167" s="55" t="s">
        <v>227</v>
      </c>
      <c r="C167" s="100">
        <v>2</v>
      </c>
      <c r="D167" s="69"/>
      <c r="E167" s="69"/>
      <c r="F167" s="69"/>
      <c r="G167" s="69"/>
      <c r="H167" s="70"/>
      <c r="I167" s="70"/>
    </row>
    <row r="168" spans="1:9" ht="19.5" customHeight="1" x14ac:dyDescent="0.25">
      <c r="A168" s="8">
        <v>13</v>
      </c>
      <c r="B168" s="9" t="s">
        <v>119</v>
      </c>
      <c r="C168" s="100"/>
      <c r="D168" s="69"/>
      <c r="E168" s="69"/>
      <c r="F168" s="69"/>
      <c r="G168" s="69"/>
      <c r="H168" s="70"/>
      <c r="I168" s="70"/>
    </row>
    <row r="169" spans="1:9" ht="19.5" customHeight="1" x14ac:dyDescent="0.25">
      <c r="A169" s="3">
        <v>14</v>
      </c>
      <c r="B169" s="9" t="s">
        <v>120</v>
      </c>
      <c r="C169" s="100"/>
      <c r="D169" s="69"/>
      <c r="E169" s="69"/>
      <c r="F169" s="69"/>
      <c r="G169" s="69"/>
      <c r="H169" s="70"/>
      <c r="I169" s="70"/>
    </row>
    <row r="170" spans="1:9" s="61" customFormat="1" ht="19.5" customHeight="1" x14ac:dyDescent="0.25">
      <c r="A170" s="56" t="s">
        <v>145</v>
      </c>
      <c r="B170" s="57" t="s">
        <v>9</v>
      </c>
      <c r="C170" s="94">
        <f>+C171+C178+C180</f>
        <v>8</v>
      </c>
      <c r="D170" s="60">
        <f t="shared" ref="D170:E170" si="34">+D171+D178+D180</f>
        <v>12</v>
      </c>
      <c r="E170" s="60">
        <f t="shared" si="34"/>
        <v>11</v>
      </c>
      <c r="F170" s="60"/>
      <c r="G170" s="60"/>
      <c r="H170" s="59">
        <f t="shared" ref="H170" si="35">+H171+H178+H180</f>
        <v>23709.526288391462</v>
      </c>
      <c r="I170" s="59"/>
    </row>
    <row r="171" spans="1:9" s="35" customFormat="1" ht="19.5" customHeight="1" x14ac:dyDescent="0.25">
      <c r="A171" s="33"/>
      <c r="B171" s="34" t="s">
        <v>232</v>
      </c>
      <c r="C171" s="108">
        <v>6</v>
      </c>
      <c r="D171" s="26">
        <f>SUM(D172:D177)</f>
        <v>6</v>
      </c>
      <c r="E171" s="26">
        <f>SUM(E172:E177)</f>
        <v>6</v>
      </c>
      <c r="F171" s="26"/>
      <c r="G171" s="26"/>
      <c r="H171" s="26">
        <f>SUM(H172:H177)</f>
        <v>11854.763144195731</v>
      </c>
      <c r="I171" s="26"/>
    </row>
    <row r="172" spans="1:9" ht="19.5" customHeight="1" x14ac:dyDescent="0.25">
      <c r="A172" s="1">
        <v>1</v>
      </c>
      <c r="B172" s="5" t="s">
        <v>122</v>
      </c>
      <c r="C172" s="83"/>
      <c r="D172" s="69">
        <f t="shared" ref="D172:D179" si="36">E172*F172</f>
        <v>1</v>
      </c>
      <c r="E172" s="69">
        <v>1</v>
      </c>
      <c r="F172" s="69">
        <v>1</v>
      </c>
      <c r="G172" s="69"/>
      <c r="H172" s="70">
        <f t="shared" ref="H172:H179" si="37">$G$7*D172</f>
        <v>1975.7938573659551</v>
      </c>
      <c r="I172" s="70"/>
    </row>
    <row r="173" spans="1:9" ht="19.5" customHeight="1" x14ac:dyDescent="0.25">
      <c r="A173" s="1">
        <v>2</v>
      </c>
      <c r="B173" s="5" t="s">
        <v>123</v>
      </c>
      <c r="C173" s="83"/>
      <c r="D173" s="69">
        <f t="shared" si="36"/>
        <v>1</v>
      </c>
      <c r="E173" s="69">
        <v>1</v>
      </c>
      <c r="F173" s="69">
        <v>1</v>
      </c>
      <c r="G173" s="69"/>
      <c r="H173" s="70">
        <f t="shared" si="37"/>
        <v>1975.7938573659551</v>
      </c>
      <c r="I173" s="70"/>
    </row>
    <row r="174" spans="1:9" ht="19.5" customHeight="1" x14ac:dyDescent="0.25">
      <c r="A174" s="1">
        <v>3</v>
      </c>
      <c r="B174" s="5" t="s">
        <v>124</v>
      </c>
      <c r="C174" s="83"/>
      <c r="D174" s="69">
        <f t="shared" si="36"/>
        <v>1</v>
      </c>
      <c r="E174" s="69">
        <v>1</v>
      </c>
      <c r="F174" s="69">
        <v>1</v>
      </c>
      <c r="G174" s="69"/>
      <c r="H174" s="70">
        <f t="shared" si="37"/>
        <v>1975.7938573659551</v>
      </c>
      <c r="I174" s="70"/>
    </row>
    <row r="175" spans="1:9" ht="19.5" customHeight="1" x14ac:dyDescent="0.25">
      <c r="A175" s="1">
        <v>4</v>
      </c>
      <c r="B175" s="6" t="s">
        <v>125</v>
      </c>
      <c r="C175" s="97"/>
      <c r="D175" s="69">
        <f t="shared" si="36"/>
        <v>1</v>
      </c>
      <c r="E175" s="69">
        <v>1</v>
      </c>
      <c r="F175" s="69">
        <v>1</v>
      </c>
      <c r="G175" s="69"/>
      <c r="H175" s="70">
        <f t="shared" si="37"/>
        <v>1975.7938573659551</v>
      </c>
      <c r="I175" s="70"/>
    </row>
    <row r="176" spans="1:9" ht="19.5" customHeight="1" x14ac:dyDescent="0.25">
      <c r="A176" s="1">
        <v>5</v>
      </c>
      <c r="B176" s="2" t="s">
        <v>126</v>
      </c>
      <c r="C176" s="85"/>
      <c r="D176" s="69">
        <f t="shared" si="36"/>
        <v>1</v>
      </c>
      <c r="E176" s="69">
        <v>1</v>
      </c>
      <c r="F176" s="69">
        <v>1</v>
      </c>
      <c r="G176" s="69"/>
      <c r="H176" s="70">
        <f t="shared" si="37"/>
        <v>1975.7938573659551</v>
      </c>
      <c r="I176" s="70"/>
    </row>
    <row r="177" spans="1:9" ht="19.5" customHeight="1" x14ac:dyDescent="0.25">
      <c r="A177" s="1">
        <v>6</v>
      </c>
      <c r="B177" s="2" t="s">
        <v>127</v>
      </c>
      <c r="C177" s="85"/>
      <c r="D177" s="69">
        <f t="shared" si="36"/>
        <v>1</v>
      </c>
      <c r="E177" s="69">
        <v>1</v>
      </c>
      <c r="F177" s="69">
        <v>1</v>
      </c>
      <c r="G177" s="69"/>
      <c r="H177" s="70">
        <f t="shared" si="37"/>
        <v>1975.7938573659551</v>
      </c>
      <c r="I177" s="70"/>
    </row>
    <row r="178" spans="1:9" s="27" customFormat="1" ht="19.5" customHeight="1" x14ac:dyDescent="0.25">
      <c r="A178" s="28"/>
      <c r="B178" s="36" t="s">
        <v>234</v>
      </c>
      <c r="C178" s="39">
        <v>1</v>
      </c>
      <c r="D178" s="26">
        <f>+D179</f>
        <v>6</v>
      </c>
      <c r="E178" s="26">
        <f>+E179</f>
        <v>5</v>
      </c>
      <c r="F178" s="26"/>
      <c r="G178" s="26"/>
      <c r="H178" s="26">
        <f>+H179</f>
        <v>11854.763144195731</v>
      </c>
      <c r="I178" s="26"/>
    </row>
    <row r="179" spans="1:9" ht="19.5" customHeight="1" x14ac:dyDescent="0.25">
      <c r="A179" s="1">
        <v>7</v>
      </c>
      <c r="B179" s="5" t="s">
        <v>128</v>
      </c>
      <c r="C179" s="83"/>
      <c r="D179" s="69">
        <f t="shared" si="36"/>
        <v>6</v>
      </c>
      <c r="E179" s="69">
        <v>5</v>
      </c>
      <c r="F179" s="69">
        <v>1.2</v>
      </c>
      <c r="G179" s="69"/>
      <c r="H179" s="70">
        <f t="shared" si="37"/>
        <v>11854.763144195731</v>
      </c>
      <c r="I179" s="70"/>
    </row>
    <row r="180" spans="1:9" ht="19.5" customHeight="1" x14ac:dyDescent="0.25">
      <c r="A180" s="1"/>
      <c r="B180" s="55" t="s">
        <v>227</v>
      </c>
      <c r="C180" s="83">
        <v>1</v>
      </c>
      <c r="D180" s="69"/>
      <c r="E180" s="69"/>
      <c r="F180" s="69"/>
      <c r="G180" s="69"/>
      <c r="H180" s="70"/>
      <c r="I180" s="70"/>
    </row>
    <row r="181" spans="1:9" ht="19.5" customHeight="1" x14ac:dyDescent="0.25">
      <c r="A181" s="1">
        <v>8</v>
      </c>
      <c r="B181" s="5" t="s">
        <v>10</v>
      </c>
      <c r="C181" s="83"/>
      <c r="D181" s="69"/>
      <c r="E181" s="69"/>
      <c r="F181" s="69"/>
      <c r="G181" s="69"/>
      <c r="H181" s="70"/>
      <c r="I181" s="70"/>
    </row>
    <row r="182" spans="1:9" s="61" customFormat="1" ht="19.5" customHeight="1" x14ac:dyDescent="0.25">
      <c r="A182" s="56" t="s">
        <v>154</v>
      </c>
      <c r="B182" s="57" t="s">
        <v>11</v>
      </c>
      <c r="C182" s="94">
        <f>+C183+C192+C194+C199</f>
        <v>16</v>
      </c>
      <c r="D182" s="60">
        <f t="shared" ref="D182:E182" si="38">+D183+D192+D194+D199</f>
        <v>35.6</v>
      </c>
      <c r="E182" s="60">
        <f t="shared" si="38"/>
        <v>31</v>
      </c>
      <c r="F182" s="60"/>
      <c r="G182" s="60"/>
      <c r="H182" s="59">
        <f t="shared" ref="H182" si="39">+H183+H192+H194+H199</f>
        <v>70338.261322228005</v>
      </c>
      <c r="I182" s="59"/>
    </row>
    <row r="183" spans="1:9" s="35" customFormat="1" ht="19.5" customHeight="1" x14ac:dyDescent="0.25">
      <c r="A183" s="33"/>
      <c r="B183" s="34" t="s">
        <v>232</v>
      </c>
      <c r="C183" s="108">
        <v>8</v>
      </c>
      <c r="D183" s="26">
        <f>SUM(D184:D191)</f>
        <v>8</v>
      </c>
      <c r="E183" s="26">
        <f>SUM(E184:E191)</f>
        <v>8</v>
      </c>
      <c r="F183" s="26"/>
      <c r="G183" s="26"/>
      <c r="H183" s="26">
        <f>SUM(H184:H191)</f>
        <v>15806.350858927643</v>
      </c>
      <c r="I183" s="26"/>
    </row>
    <row r="184" spans="1:9" ht="19.5" customHeight="1" x14ac:dyDescent="0.25">
      <c r="A184" s="1">
        <v>1</v>
      </c>
      <c r="B184" s="5" t="s">
        <v>130</v>
      </c>
      <c r="C184" s="83"/>
      <c r="D184" s="69">
        <f t="shared" ref="D184:D198" si="40">E184*F184</f>
        <v>1</v>
      </c>
      <c r="E184" s="69">
        <v>1</v>
      </c>
      <c r="F184" s="69">
        <v>1</v>
      </c>
      <c r="G184" s="69"/>
      <c r="H184" s="70">
        <f t="shared" ref="H184:H198" si="41">$G$7*D184</f>
        <v>1975.7938573659551</v>
      </c>
      <c r="I184" s="70"/>
    </row>
    <row r="185" spans="1:9" ht="19.5" customHeight="1" x14ac:dyDescent="0.25">
      <c r="A185" s="1">
        <v>2</v>
      </c>
      <c r="B185" s="5" t="s">
        <v>131</v>
      </c>
      <c r="C185" s="83"/>
      <c r="D185" s="69">
        <f t="shared" si="40"/>
        <v>1</v>
      </c>
      <c r="E185" s="69">
        <v>1</v>
      </c>
      <c r="F185" s="69">
        <v>1</v>
      </c>
      <c r="G185" s="69"/>
      <c r="H185" s="70">
        <f t="shared" si="41"/>
        <v>1975.7938573659551</v>
      </c>
      <c r="I185" s="70"/>
    </row>
    <row r="186" spans="1:9" ht="19.5" customHeight="1" x14ac:dyDescent="0.25">
      <c r="A186" s="1">
        <v>3</v>
      </c>
      <c r="B186" s="5" t="s">
        <v>132</v>
      </c>
      <c r="C186" s="83"/>
      <c r="D186" s="69">
        <f t="shared" si="40"/>
        <v>1</v>
      </c>
      <c r="E186" s="69">
        <v>1</v>
      </c>
      <c r="F186" s="69">
        <v>1</v>
      </c>
      <c r="G186" s="69"/>
      <c r="H186" s="70">
        <f t="shared" si="41"/>
        <v>1975.7938573659551</v>
      </c>
      <c r="I186" s="70"/>
    </row>
    <row r="187" spans="1:9" ht="19.5" customHeight="1" x14ac:dyDescent="0.25">
      <c r="A187" s="1">
        <v>4</v>
      </c>
      <c r="B187" s="2" t="s">
        <v>133</v>
      </c>
      <c r="C187" s="85"/>
      <c r="D187" s="69">
        <f t="shared" si="40"/>
        <v>1</v>
      </c>
      <c r="E187" s="69">
        <v>1</v>
      </c>
      <c r="F187" s="69">
        <v>1</v>
      </c>
      <c r="G187" s="69"/>
      <c r="H187" s="70">
        <f t="shared" si="41"/>
        <v>1975.7938573659551</v>
      </c>
      <c r="I187" s="70"/>
    </row>
    <row r="188" spans="1:9" ht="19.5" customHeight="1" x14ac:dyDescent="0.25">
      <c r="A188" s="1">
        <v>5</v>
      </c>
      <c r="B188" s="2" t="s">
        <v>134</v>
      </c>
      <c r="C188" s="85"/>
      <c r="D188" s="69">
        <f t="shared" si="40"/>
        <v>1</v>
      </c>
      <c r="E188" s="69">
        <v>1</v>
      </c>
      <c r="F188" s="69">
        <v>1</v>
      </c>
      <c r="G188" s="69"/>
      <c r="H188" s="70">
        <f t="shared" si="41"/>
        <v>1975.7938573659551</v>
      </c>
      <c r="I188" s="70"/>
    </row>
    <row r="189" spans="1:9" ht="19.5" customHeight="1" x14ac:dyDescent="0.25">
      <c r="A189" s="1">
        <v>6</v>
      </c>
      <c r="B189" s="2" t="s">
        <v>142</v>
      </c>
      <c r="C189" s="85"/>
      <c r="D189" s="69">
        <f t="shared" si="40"/>
        <v>1</v>
      </c>
      <c r="E189" s="69">
        <v>1</v>
      </c>
      <c r="F189" s="69">
        <v>1</v>
      </c>
      <c r="G189" s="69"/>
      <c r="H189" s="70">
        <f t="shared" si="41"/>
        <v>1975.7938573659551</v>
      </c>
      <c r="I189" s="70"/>
    </row>
    <row r="190" spans="1:9" ht="19.5" customHeight="1" x14ac:dyDescent="0.25">
      <c r="A190" s="1">
        <v>7</v>
      </c>
      <c r="B190" s="2" t="s">
        <v>136</v>
      </c>
      <c r="C190" s="85"/>
      <c r="D190" s="69">
        <f t="shared" si="40"/>
        <v>1</v>
      </c>
      <c r="E190" s="69">
        <v>1</v>
      </c>
      <c r="F190" s="69">
        <v>1</v>
      </c>
      <c r="G190" s="69"/>
      <c r="H190" s="70">
        <f t="shared" si="41"/>
        <v>1975.7938573659551</v>
      </c>
      <c r="I190" s="70"/>
    </row>
    <row r="191" spans="1:9" ht="19.5" customHeight="1" x14ac:dyDescent="0.25">
      <c r="A191" s="1">
        <v>8</v>
      </c>
      <c r="B191" s="2" t="s">
        <v>137</v>
      </c>
      <c r="C191" s="85"/>
      <c r="D191" s="69">
        <f t="shared" si="40"/>
        <v>1</v>
      </c>
      <c r="E191" s="69">
        <v>1</v>
      </c>
      <c r="F191" s="69">
        <v>1</v>
      </c>
      <c r="G191" s="69"/>
      <c r="H191" s="70">
        <f t="shared" si="41"/>
        <v>1975.7938573659551</v>
      </c>
      <c r="I191" s="70"/>
    </row>
    <row r="192" spans="1:9" s="27" customFormat="1" ht="19.5" customHeight="1" x14ac:dyDescent="0.25">
      <c r="A192" s="28"/>
      <c r="B192" s="29" t="s">
        <v>233</v>
      </c>
      <c r="C192" s="39">
        <v>1</v>
      </c>
      <c r="D192" s="26">
        <f>+D193</f>
        <v>3.5999999999999996</v>
      </c>
      <c r="E192" s="26">
        <f>+E193</f>
        <v>3</v>
      </c>
      <c r="F192" s="26"/>
      <c r="G192" s="26"/>
      <c r="H192" s="26">
        <f>+H193</f>
        <v>7112.8578865174377</v>
      </c>
      <c r="I192" s="26"/>
    </row>
    <row r="193" spans="1:9" ht="19.5" customHeight="1" x14ac:dyDescent="0.25">
      <c r="A193" s="1">
        <v>9</v>
      </c>
      <c r="B193" s="2" t="s">
        <v>12</v>
      </c>
      <c r="C193" s="85"/>
      <c r="D193" s="69">
        <f t="shared" si="40"/>
        <v>3.5999999999999996</v>
      </c>
      <c r="E193" s="69">
        <v>3</v>
      </c>
      <c r="F193" s="69">
        <v>1.2</v>
      </c>
      <c r="G193" s="69"/>
      <c r="H193" s="70">
        <f t="shared" si="41"/>
        <v>7112.8578865174377</v>
      </c>
      <c r="I193" s="70"/>
    </row>
    <row r="194" spans="1:9" s="27" customFormat="1" ht="19.5" customHeight="1" x14ac:dyDescent="0.25">
      <c r="A194" s="28"/>
      <c r="B194" s="36" t="s">
        <v>234</v>
      </c>
      <c r="C194" s="39">
        <v>4</v>
      </c>
      <c r="D194" s="26">
        <f>SUM(D195:D198)</f>
        <v>24</v>
      </c>
      <c r="E194" s="26">
        <f>SUM(E195:E198)</f>
        <v>20</v>
      </c>
      <c r="F194" s="26"/>
      <c r="G194" s="26"/>
      <c r="H194" s="26">
        <f>SUM(H195:H198)</f>
        <v>47419.052576782924</v>
      </c>
      <c r="I194" s="26"/>
    </row>
    <row r="195" spans="1:9" ht="19.5" customHeight="1" x14ac:dyDescent="0.25">
      <c r="A195" s="1">
        <v>10</v>
      </c>
      <c r="B195" s="2" t="s">
        <v>143</v>
      </c>
      <c r="C195" s="85"/>
      <c r="D195" s="69">
        <f t="shared" si="40"/>
        <v>6</v>
      </c>
      <c r="E195" s="69">
        <v>5</v>
      </c>
      <c r="F195" s="69">
        <v>1.2</v>
      </c>
      <c r="G195" s="69"/>
      <c r="H195" s="70">
        <f t="shared" si="41"/>
        <v>11854.763144195731</v>
      </c>
      <c r="I195" s="70"/>
    </row>
    <row r="196" spans="1:9" ht="19.5" customHeight="1" x14ac:dyDescent="0.25">
      <c r="A196" s="1">
        <v>11</v>
      </c>
      <c r="B196" s="2" t="s">
        <v>138</v>
      </c>
      <c r="C196" s="85"/>
      <c r="D196" s="69">
        <f t="shared" si="40"/>
        <v>6</v>
      </c>
      <c r="E196" s="69">
        <v>5</v>
      </c>
      <c r="F196" s="69">
        <v>1.2</v>
      </c>
      <c r="G196" s="69"/>
      <c r="H196" s="70">
        <f t="shared" si="41"/>
        <v>11854.763144195731</v>
      </c>
      <c r="I196" s="70"/>
    </row>
    <row r="197" spans="1:9" ht="19.5" customHeight="1" x14ac:dyDescent="0.25">
      <c r="A197" s="1">
        <v>12</v>
      </c>
      <c r="B197" s="2" t="s">
        <v>139</v>
      </c>
      <c r="C197" s="85"/>
      <c r="D197" s="69">
        <f t="shared" si="40"/>
        <v>6</v>
      </c>
      <c r="E197" s="69">
        <v>5</v>
      </c>
      <c r="F197" s="69">
        <v>1.2</v>
      </c>
      <c r="G197" s="69"/>
      <c r="H197" s="70">
        <f t="shared" si="41"/>
        <v>11854.763144195731</v>
      </c>
      <c r="I197" s="70"/>
    </row>
    <row r="198" spans="1:9" ht="19.5" customHeight="1" x14ac:dyDescent="0.25">
      <c r="A198" s="1">
        <v>13</v>
      </c>
      <c r="B198" s="2" t="s">
        <v>140</v>
      </c>
      <c r="C198" s="85"/>
      <c r="D198" s="69">
        <f t="shared" si="40"/>
        <v>6</v>
      </c>
      <c r="E198" s="69">
        <v>5</v>
      </c>
      <c r="F198" s="69">
        <v>1.2</v>
      </c>
      <c r="G198" s="69"/>
      <c r="H198" s="70">
        <f t="shared" si="41"/>
        <v>11854.763144195731</v>
      </c>
      <c r="I198" s="70"/>
    </row>
    <row r="199" spans="1:9" ht="19.5" customHeight="1" x14ac:dyDescent="0.25">
      <c r="A199" s="1"/>
      <c r="B199" s="55" t="s">
        <v>227</v>
      </c>
      <c r="C199" s="85">
        <v>3</v>
      </c>
      <c r="D199" s="69"/>
      <c r="E199" s="69"/>
      <c r="F199" s="69"/>
      <c r="G199" s="69"/>
      <c r="H199" s="70"/>
      <c r="I199" s="70"/>
    </row>
    <row r="200" spans="1:9" ht="19.5" customHeight="1" x14ac:dyDescent="0.25">
      <c r="A200" s="1">
        <v>14</v>
      </c>
      <c r="B200" s="2" t="s">
        <v>135</v>
      </c>
      <c r="C200" s="85"/>
      <c r="D200" s="69"/>
      <c r="E200" s="69"/>
      <c r="F200" s="69"/>
      <c r="G200" s="69"/>
      <c r="H200" s="70"/>
      <c r="I200" s="70"/>
    </row>
    <row r="201" spans="1:9" ht="19.5" customHeight="1" x14ac:dyDescent="0.25">
      <c r="A201" s="1">
        <v>15</v>
      </c>
      <c r="B201" s="2" t="s">
        <v>141</v>
      </c>
      <c r="C201" s="85"/>
      <c r="D201" s="69"/>
      <c r="E201" s="69"/>
      <c r="F201" s="69"/>
      <c r="G201" s="69"/>
      <c r="H201" s="70"/>
      <c r="I201" s="70"/>
    </row>
    <row r="202" spans="1:9" ht="19.5" customHeight="1" x14ac:dyDescent="0.25">
      <c r="A202" s="1">
        <v>16</v>
      </c>
      <c r="B202" s="2" t="s">
        <v>144</v>
      </c>
      <c r="C202" s="85"/>
      <c r="D202" s="69"/>
      <c r="E202" s="69"/>
      <c r="F202" s="69"/>
      <c r="G202" s="69"/>
      <c r="H202" s="70"/>
      <c r="I202" s="70"/>
    </row>
    <row r="203" spans="1:9" s="61" customFormat="1" ht="19.5" customHeight="1" x14ac:dyDescent="0.25">
      <c r="A203" s="56" t="s">
        <v>162</v>
      </c>
      <c r="B203" s="57" t="s">
        <v>13</v>
      </c>
      <c r="C203" s="94">
        <f>+C204+C208+C210+C215</f>
        <v>9</v>
      </c>
      <c r="D203" s="60">
        <f t="shared" ref="D203:E203" si="42">+D204+D208+D210+D215</f>
        <v>30.6</v>
      </c>
      <c r="E203" s="60">
        <f t="shared" si="42"/>
        <v>26</v>
      </c>
      <c r="F203" s="60"/>
      <c r="G203" s="60"/>
      <c r="H203" s="59">
        <f t="shared" ref="H203" si="43">+H204+H208+H210+H215</f>
        <v>60459.292035398226</v>
      </c>
      <c r="I203" s="59"/>
    </row>
    <row r="204" spans="1:9" s="35" customFormat="1" ht="19.5" customHeight="1" x14ac:dyDescent="0.25">
      <c r="A204" s="33"/>
      <c r="B204" s="34" t="s">
        <v>232</v>
      </c>
      <c r="C204" s="108">
        <v>3</v>
      </c>
      <c r="D204" s="26">
        <f>SUM(D205:D207)</f>
        <v>3</v>
      </c>
      <c r="E204" s="26">
        <f>SUM(E205:E207)</f>
        <v>3</v>
      </c>
      <c r="F204" s="26"/>
      <c r="G204" s="26"/>
      <c r="H204" s="26">
        <f>SUM(H205:H207)</f>
        <v>5927.3815720978655</v>
      </c>
      <c r="I204" s="26"/>
    </row>
    <row r="205" spans="1:9" ht="19.5" customHeight="1" x14ac:dyDescent="0.25">
      <c r="A205" s="3">
        <v>1</v>
      </c>
      <c r="B205" s="101" t="s">
        <v>146</v>
      </c>
      <c r="C205" s="102"/>
      <c r="D205" s="69">
        <f t="shared" ref="D205:D214" si="44">E205*F205</f>
        <v>1</v>
      </c>
      <c r="E205" s="69">
        <v>1</v>
      </c>
      <c r="F205" s="69">
        <v>1</v>
      </c>
      <c r="G205" s="69"/>
      <c r="H205" s="70">
        <f>$G$7*D205</f>
        <v>1975.7938573659551</v>
      </c>
      <c r="I205" s="70"/>
    </row>
    <row r="206" spans="1:9" ht="19.5" customHeight="1" x14ac:dyDescent="0.25">
      <c r="A206" s="3">
        <v>2</v>
      </c>
      <c r="B206" s="10" t="s">
        <v>147</v>
      </c>
      <c r="C206" s="102"/>
      <c r="D206" s="69">
        <f t="shared" si="44"/>
        <v>1</v>
      </c>
      <c r="E206" s="69">
        <v>1</v>
      </c>
      <c r="F206" s="69">
        <v>1</v>
      </c>
      <c r="G206" s="69"/>
      <c r="H206" s="70">
        <f>$G$7*D206</f>
        <v>1975.7938573659551</v>
      </c>
      <c r="I206" s="70"/>
    </row>
    <row r="207" spans="1:9" ht="19.5" customHeight="1" x14ac:dyDescent="0.25">
      <c r="A207" s="3">
        <v>3</v>
      </c>
      <c r="B207" s="10" t="s">
        <v>152</v>
      </c>
      <c r="C207" s="102"/>
      <c r="D207" s="69">
        <f t="shared" si="44"/>
        <v>1</v>
      </c>
      <c r="E207" s="69">
        <v>1</v>
      </c>
      <c r="F207" s="69">
        <v>1</v>
      </c>
      <c r="G207" s="69"/>
      <c r="H207" s="70">
        <f>$G$7*D207</f>
        <v>1975.7938573659551</v>
      </c>
      <c r="I207" s="70"/>
    </row>
    <row r="208" spans="1:9" s="27" customFormat="1" ht="19.5" customHeight="1" x14ac:dyDescent="0.25">
      <c r="A208" s="112"/>
      <c r="B208" s="29" t="s">
        <v>233</v>
      </c>
      <c r="C208" s="113">
        <v>1</v>
      </c>
      <c r="D208" s="26">
        <f>+D209</f>
        <v>3.5999999999999996</v>
      </c>
      <c r="E208" s="26">
        <f>+E209</f>
        <v>3</v>
      </c>
      <c r="F208" s="26"/>
      <c r="G208" s="26"/>
      <c r="H208" s="26">
        <f>+H209</f>
        <v>7112.8578865174377</v>
      </c>
      <c r="I208" s="26"/>
    </row>
    <row r="209" spans="1:9" ht="19.5" customHeight="1" x14ac:dyDescent="0.25">
      <c r="A209" s="3">
        <v>4</v>
      </c>
      <c r="B209" s="10" t="s">
        <v>149</v>
      </c>
      <c r="C209" s="102"/>
      <c r="D209" s="69">
        <f t="shared" si="44"/>
        <v>3.5999999999999996</v>
      </c>
      <c r="E209" s="69">
        <v>3</v>
      </c>
      <c r="F209" s="69">
        <v>1.2</v>
      </c>
      <c r="G209" s="69"/>
      <c r="H209" s="70">
        <f>$G$7*D209</f>
        <v>7112.8578865174377</v>
      </c>
      <c r="I209" s="70"/>
    </row>
    <row r="210" spans="1:9" s="27" customFormat="1" ht="19.5" customHeight="1" x14ac:dyDescent="0.25">
      <c r="A210" s="112"/>
      <c r="B210" s="36" t="s">
        <v>234</v>
      </c>
      <c r="C210" s="113">
        <v>4</v>
      </c>
      <c r="D210" s="26">
        <f>SUM(D211:D214)</f>
        <v>24</v>
      </c>
      <c r="E210" s="26">
        <f>SUM(E211:E214)</f>
        <v>20</v>
      </c>
      <c r="F210" s="26"/>
      <c r="G210" s="26"/>
      <c r="H210" s="26">
        <f>SUM(H211:H214)</f>
        <v>47419.052576782924</v>
      </c>
      <c r="I210" s="26"/>
    </row>
    <row r="211" spans="1:9" ht="19.5" customHeight="1" x14ac:dyDescent="0.25">
      <c r="A211" s="3">
        <v>5</v>
      </c>
      <c r="B211" s="10" t="s">
        <v>148</v>
      </c>
      <c r="C211" s="102"/>
      <c r="D211" s="69">
        <f t="shared" si="44"/>
        <v>6</v>
      </c>
      <c r="E211" s="69">
        <v>5</v>
      </c>
      <c r="F211" s="69">
        <v>1.2</v>
      </c>
      <c r="G211" s="69"/>
      <c r="H211" s="70">
        <f>$G$7*D211</f>
        <v>11854.763144195731</v>
      </c>
      <c r="I211" s="70"/>
    </row>
    <row r="212" spans="1:9" ht="19.5" customHeight="1" x14ac:dyDescent="0.25">
      <c r="A212" s="3">
        <v>6</v>
      </c>
      <c r="B212" s="10" t="s">
        <v>150</v>
      </c>
      <c r="C212" s="102"/>
      <c r="D212" s="69">
        <f t="shared" si="44"/>
        <v>6</v>
      </c>
      <c r="E212" s="69">
        <v>5</v>
      </c>
      <c r="F212" s="69">
        <v>1.2</v>
      </c>
      <c r="G212" s="69"/>
      <c r="H212" s="70">
        <f>$G$7*D212</f>
        <v>11854.763144195731</v>
      </c>
      <c r="I212" s="70"/>
    </row>
    <row r="213" spans="1:9" ht="19.5" customHeight="1" x14ac:dyDescent="0.25">
      <c r="A213" s="3">
        <v>7</v>
      </c>
      <c r="B213" s="11" t="s">
        <v>151</v>
      </c>
      <c r="C213" s="103"/>
      <c r="D213" s="69">
        <f t="shared" si="44"/>
        <v>6</v>
      </c>
      <c r="E213" s="69">
        <v>5</v>
      </c>
      <c r="F213" s="69">
        <v>1.2</v>
      </c>
      <c r="G213" s="69"/>
      <c r="H213" s="70">
        <f>$G$7*D213</f>
        <v>11854.763144195731</v>
      </c>
      <c r="I213" s="70"/>
    </row>
    <row r="214" spans="1:9" ht="19.5" customHeight="1" x14ac:dyDescent="0.25">
      <c r="A214" s="3">
        <v>8</v>
      </c>
      <c r="B214" s="12" t="s">
        <v>153</v>
      </c>
      <c r="C214" s="104"/>
      <c r="D214" s="69">
        <f t="shared" si="44"/>
        <v>6</v>
      </c>
      <c r="E214" s="69">
        <v>5</v>
      </c>
      <c r="F214" s="69">
        <v>1.2</v>
      </c>
      <c r="G214" s="69"/>
      <c r="H214" s="70">
        <f>$G$7*D214</f>
        <v>11854.763144195731</v>
      </c>
      <c r="I214" s="70"/>
    </row>
    <row r="215" spans="1:9" ht="19.5" customHeight="1" x14ac:dyDescent="0.25">
      <c r="A215" s="1"/>
      <c r="B215" s="55" t="s">
        <v>227</v>
      </c>
      <c r="C215" s="104">
        <v>1</v>
      </c>
      <c r="D215" s="69"/>
      <c r="E215" s="69"/>
      <c r="F215" s="69"/>
      <c r="G215" s="69"/>
      <c r="H215" s="70"/>
      <c r="I215" s="70"/>
    </row>
    <row r="216" spans="1:9" ht="19.5" customHeight="1" x14ac:dyDescent="0.25">
      <c r="A216" s="3">
        <v>9</v>
      </c>
      <c r="B216" s="11" t="s">
        <v>14</v>
      </c>
      <c r="C216" s="103"/>
      <c r="D216" s="69"/>
      <c r="E216" s="69"/>
      <c r="F216" s="69"/>
      <c r="G216" s="69"/>
      <c r="H216" s="70"/>
      <c r="I216" s="70"/>
    </row>
    <row r="217" spans="1:9" s="61" customFormat="1" ht="19.5" customHeight="1" x14ac:dyDescent="0.25">
      <c r="A217" s="56" t="s">
        <v>172</v>
      </c>
      <c r="B217" s="57" t="s">
        <v>15</v>
      </c>
      <c r="C217" s="88">
        <f>+C218+C223+C226</f>
        <v>7</v>
      </c>
      <c r="D217" s="60">
        <f t="shared" ref="D217:E217" si="45">+D218+D223+D226</f>
        <v>10</v>
      </c>
      <c r="E217" s="60">
        <f t="shared" si="45"/>
        <v>10</v>
      </c>
      <c r="F217" s="60"/>
      <c r="G217" s="60"/>
      <c r="H217" s="60">
        <f t="shared" ref="H217" si="46">+H218+H223+H226</f>
        <v>19757.93857365955</v>
      </c>
      <c r="I217" s="60"/>
    </row>
    <row r="218" spans="1:9" s="35" customFormat="1" ht="19.5" customHeight="1" x14ac:dyDescent="0.25">
      <c r="A218" s="33"/>
      <c r="B218" s="34" t="s">
        <v>232</v>
      </c>
      <c r="C218" s="108">
        <v>4</v>
      </c>
      <c r="D218" s="26">
        <f>SUM(D219:D222)</f>
        <v>4</v>
      </c>
      <c r="E218" s="26">
        <f>SUM(E219:E222)</f>
        <v>4</v>
      </c>
      <c r="F218" s="26"/>
      <c r="G218" s="26"/>
      <c r="H218" s="26">
        <f>SUM(H219:H222)</f>
        <v>7903.1754294638204</v>
      </c>
      <c r="I218" s="26"/>
    </row>
    <row r="219" spans="1:9" ht="19.5" customHeight="1" x14ac:dyDescent="0.25">
      <c r="A219" s="1">
        <v>1</v>
      </c>
      <c r="B219" s="13" t="s">
        <v>155</v>
      </c>
      <c r="C219" s="85"/>
      <c r="D219" s="69">
        <f t="shared" ref="D219:D225" si="47">E219*F219</f>
        <v>1</v>
      </c>
      <c r="E219" s="69">
        <v>1</v>
      </c>
      <c r="F219" s="69">
        <v>1</v>
      </c>
      <c r="G219" s="69"/>
      <c r="H219" s="70">
        <f>$G$7*D219</f>
        <v>1975.7938573659551</v>
      </c>
      <c r="I219" s="70"/>
    </row>
    <row r="220" spans="1:9" ht="19.5" customHeight="1" x14ac:dyDescent="0.25">
      <c r="A220" s="1">
        <v>2</v>
      </c>
      <c r="B220" s="13" t="s">
        <v>157</v>
      </c>
      <c r="C220" s="85"/>
      <c r="D220" s="69">
        <f t="shared" si="47"/>
        <v>1</v>
      </c>
      <c r="E220" s="69">
        <v>1</v>
      </c>
      <c r="F220" s="69">
        <v>1</v>
      </c>
      <c r="G220" s="69"/>
      <c r="H220" s="70">
        <f>$G$7*D220</f>
        <v>1975.7938573659551</v>
      </c>
      <c r="I220" s="70"/>
    </row>
    <row r="221" spans="1:9" ht="19.5" customHeight="1" x14ac:dyDescent="0.25">
      <c r="A221" s="1">
        <v>3</v>
      </c>
      <c r="B221" s="13" t="s">
        <v>158</v>
      </c>
      <c r="C221" s="85"/>
      <c r="D221" s="69">
        <f t="shared" si="47"/>
        <v>1</v>
      </c>
      <c r="E221" s="69">
        <v>1</v>
      </c>
      <c r="F221" s="69">
        <v>1</v>
      </c>
      <c r="G221" s="69"/>
      <c r="H221" s="70">
        <f>$G$7*D221</f>
        <v>1975.7938573659551</v>
      </c>
      <c r="I221" s="70"/>
    </row>
    <row r="222" spans="1:9" ht="19.5" customHeight="1" x14ac:dyDescent="0.25">
      <c r="A222" s="1">
        <v>4</v>
      </c>
      <c r="B222" s="13" t="s">
        <v>159</v>
      </c>
      <c r="C222" s="85"/>
      <c r="D222" s="69">
        <f t="shared" si="47"/>
        <v>1</v>
      </c>
      <c r="E222" s="69">
        <v>1</v>
      </c>
      <c r="F222" s="69">
        <v>1</v>
      </c>
      <c r="G222" s="69"/>
      <c r="H222" s="70">
        <f>$G$7*D222</f>
        <v>1975.7938573659551</v>
      </c>
      <c r="I222" s="70"/>
    </row>
    <row r="223" spans="1:9" s="27" customFormat="1" ht="19.5" customHeight="1" x14ac:dyDescent="0.25">
      <c r="A223" s="28"/>
      <c r="B223" s="29" t="s">
        <v>233</v>
      </c>
      <c r="C223" s="39">
        <v>2</v>
      </c>
      <c r="D223" s="26">
        <f>SUM(D224:D225)</f>
        <v>6</v>
      </c>
      <c r="E223" s="26">
        <f>SUM(E224:E225)</f>
        <v>6</v>
      </c>
      <c r="F223" s="26"/>
      <c r="G223" s="26"/>
      <c r="H223" s="26">
        <f>SUM(H224:H225)</f>
        <v>11854.763144195731</v>
      </c>
      <c r="I223" s="26"/>
    </row>
    <row r="224" spans="1:9" ht="19.5" customHeight="1" x14ac:dyDescent="0.25">
      <c r="A224" s="1">
        <v>5</v>
      </c>
      <c r="B224" s="13" t="s">
        <v>156</v>
      </c>
      <c r="C224" s="85"/>
      <c r="D224" s="69">
        <f t="shared" si="47"/>
        <v>3</v>
      </c>
      <c r="E224" s="69">
        <v>3</v>
      </c>
      <c r="F224" s="69">
        <v>1</v>
      </c>
      <c r="G224" s="69"/>
      <c r="H224" s="70">
        <f>$G$7*D224</f>
        <v>5927.3815720978655</v>
      </c>
      <c r="I224" s="70"/>
    </row>
    <row r="225" spans="1:9" ht="19.5" customHeight="1" x14ac:dyDescent="0.25">
      <c r="A225" s="1">
        <v>6</v>
      </c>
      <c r="B225" s="13" t="s">
        <v>160</v>
      </c>
      <c r="C225" s="85"/>
      <c r="D225" s="69">
        <f t="shared" si="47"/>
        <v>3</v>
      </c>
      <c r="E225" s="69">
        <v>3</v>
      </c>
      <c r="F225" s="69">
        <v>1</v>
      </c>
      <c r="G225" s="69"/>
      <c r="H225" s="70">
        <f>$G$7*D225</f>
        <v>5927.3815720978655</v>
      </c>
      <c r="I225" s="70"/>
    </row>
    <row r="226" spans="1:9" ht="19.5" customHeight="1" x14ac:dyDescent="0.25">
      <c r="A226" s="1"/>
      <c r="B226" s="55" t="s">
        <v>227</v>
      </c>
      <c r="C226" s="85">
        <v>1</v>
      </c>
      <c r="D226" s="69"/>
      <c r="E226" s="69"/>
      <c r="F226" s="69"/>
      <c r="G226" s="69"/>
      <c r="H226" s="70"/>
      <c r="I226" s="70"/>
    </row>
    <row r="227" spans="1:9" ht="19.5" customHeight="1" x14ac:dyDescent="0.25">
      <c r="A227" s="1">
        <v>7</v>
      </c>
      <c r="B227" s="13" t="s">
        <v>161</v>
      </c>
      <c r="C227" s="85"/>
      <c r="D227" s="69"/>
      <c r="E227" s="69"/>
      <c r="F227" s="69"/>
      <c r="G227" s="69"/>
      <c r="H227" s="70"/>
      <c r="I227" s="70"/>
    </row>
    <row r="228" spans="1:9" s="61" customFormat="1" ht="19.5" customHeight="1" x14ac:dyDescent="0.25">
      <c r="A228" s="56" t="s">
        <v>185</v>
      </c>
      <c r="B228" s="57" t="s">
        <v>18</v>
      </c>
      <c r="C228" s="94">
        <f>+C229+C234+C237</f>
        <v>11</v>
      </c>
      <c r="D228" s="60">
        <f t="shared" ref="D228:E228" si="48">+D229+D234+D237</f>
        <v>16</v>
      </c>
      <c r="E228" s="60">
        <f t="shared" si="48"/>
        <v>14</v>
      </c>
      <c r="F228" s="60"/>
      <c r="G228" s="60"/>
      <c r="H228" s="59">
        <f>+H229+H234+H237</f>
        <v>31612.701717855281</v>
      </c>
      <c r="I228" s="59"/>
    </row>
    <row r="229" spans="1:9" s="35" customFormat="1" ht="19.5" customHeight="1" x14ac:dyDescent="0.25">
      <c r="A229" s="33"/>
      <c r="B229" s="34" t="s">
        <v>232</v>
      </c>
      <c r="C229" s="108">
        <v>4</v>
      </c>
      <c r="D229" s="26">
        <f>SUM(D230:D233)</f>
        <v>4</v>
      </c>
      <c r="E229" s="26">
        <f>SUM(E230:E233)</f>
        <v>4</v>
      </c>
      <c r="F229" s="26"/>
      <c r="G229" s="26"/>
      <c r="H229" s="26">
        <f>SUM(H230:H233)</f>
        <v>7903.1754294638204</v>
      </c>
      <c r="I229" s="26"/>
    </row>
    <row r="230" spans="1:9" ht="19.5" customHeight="1" x14ac:dyDescent="0.25">
      <c r="A230" s="1">
        <v>1</v>
      </c>
      <c r="B230" s="2" t="s">
        <v>187</v>
      </c>
      <c r="C230" s="85"/>
      <c r="D230" s="69">
        <f t="shared" ref="D230:D236" si="49">E230*F230</f>
        <v>1</v>
      </c>
      <c r="E230" s="69">
        <v>1</v>
      </c>
      <c r="F230" s="69">
        <v>1</v>
      </c>
      <c r="G230" s="69"/>
      <c r="H230" s="70">
        <f>$G$7*D230</f>
        <v>1975.7938573659551</v>
      </c>
      <c r="I230" s="70"/>
    </row>
    <row r="231" spans="1:9" ht="19.5" customHeight="1" x14ac:dyDescent="0.25">
      <c r="A231" s="1">
        <v>2</v>
      </c>
      <c r="B231" s="2" t="s">
        <v>189</v>
      </c>
      <c r="C231" s="85"/>
      <c r="D231" s="69">
        <f t="shared" si="49"/>
        <v>1</v>
      </c>
      <c r="E231" s="69">
        <v>1</v>
      </c>
      <c r="F231" s="69">
        <v>1</v>
      </c>
      <c r="G231" s="69"/>
      <c r="H231" s="70">
        <f>$G$7*D231</f>
        <v>1975.7938573659551</v>
      </c>
      <c r="I231" s="70"/>
    </row>
    <row r="232" spans="1:9" ht="19.5" customHeight="1" x14ac:dyDescent="0.25">
      <c r="A232" s="1">
        <v>3</v>
      </c>
      <c r="B232" s="2" t="s">
        <v>190</v>
      </c>
      <c r="C232" s="85"/>
      <c r="D232" s="69">
        <f t="shared" si="49"/>
        <v>1</v>
      </c>
      <c r="E232" s="69">
        <v>1</v>
      </c>
      <c r="F232" s="69">
        <v>1</v>
      </c>
      <c r="G232" s="69"/>
      <c r="H232" s="70">
        <f>$G$7*D232</f>
        <v>1975.7938573659551</v>
      </c>
      <c r="I232" s="70"/>
    </row>
    <row r="233" spans="1:9" ht="19.5" customHeight="1" x14ac:dyDescent="0.25">
      <c r="A233" s="1">
        <v>4</v>
      </c>
      <c r="B233" s="2" t="s">
        <v>191</v>
      </c>
      <c r="C233" s="85"/>
      <c r="D233" s="69">
        <f t="shared" si="49"/>
        <v>1</v>
      </c>
      <c r="E233" s="69">
        <v>1</v>
      </c>
      <c r="F233" s="69">
        <v>1</v>
      </c>
      <c r="G233" s="69"/>
      <c r="H233" s="70">
        <f>$G$7*D233</f>
        <v>1975.7938573659551</v>
      </c>
      <c r="I233" s="70"/>
    </row>
    <row r="234" spans="1:9" s="27" customFormat="1" ht="19.5" customHeight="1" x14ac:dyDescent="0.25">
      <c r="A234" s="28"/>
      <c r="B234" s="36" t="s">
        <v>234</v>
      </c>
      <c r="C234" s="39">
        <v>2</v>
      </c>
      <c r="D234" s="26">
        <f>SUM(D235:D236)</f>
        <v>12</v>
      </c>
      <c r="E234" s="26">
        <f>SUM(E235:E236)</f>
        <v>10</v>
      </c>
      <c r="F234" s="26"/>
      <c r="G234" s="26"/>
      <c r="H234" s="26">
        <f>SUM(H235:H236)</f>
        <v>23709.526288391462</v>
      </c>
      <c r="I234" s="26"/>
    </row>
    <row r="235" spans="1:9" ht="19.5" customHeight="1" x14ac:dyDescent="0.25">
      <c r="A235" s="1">
        <v>5</v>
      </c>
      <c r="B235" s="2" t="s">
        <v>186</v>
      </c>
      <c r="C235" s="85"/>
      <c r="D235" s="69">
        <f t="shared" si="49"/>
        <v>6</v>
      </c>
      <c r="E235" s="69">
        <v>5</v>
      </c>
      <c r="F235" s="69">
        <v>1.2</v>
      </c>
      <c r="G235" s="69"/>
      <c r="H235" s="70">
        <f>$G$7*D235</f>
        <v>11854.763144195731</v>
      </c>
      <c r="I235" s="70"/>
    </row>
    <row r="236" spans="1:9" ht="19.5" customHeight="1" x14ac:dyDescent="0.25">
      <c r="A236" s="1">
        <v>6</v>
      </c>
      <c r="B236" s="2" t="s">
        <v>193</v>
      </c>
      <c r="C236" s="85"/>
      <c r="D236" s="69">
        <f t="shared" si="49"/>
        <v>6</v>
      </c>
      <c r="E236" s="69">
        <v>5</v>
      </c>
      <c r="F236" s="69">
        <v>1.2</v>
      </c>
      <c r="G236" s="69"/>
      <c r="H236" s="70">
        <f>$G$7*D236</f>
        <v>11854.763144195731</v>
      </c>
      <c r="I236" s="70"/>
    </row>
    <row r="237" spans="1:9" ht="19.5" customHeight="1" x14ac:dyDescent="0.25">
      <c r="A237" s="1"/>
      <c r="B237" s="55" t="s">
        <v>227</v>
      </c>
      <c r="C237" s="85">
        <v>5</v>
      </c>
      <c r="D237" s="69"/>
      <c r="E237" s="69"/>
      <c r="F237" s="69"/>
      <c r="G237" s="69"/>
      <c r="H237" s="70"/>
      <c r="I237" s="70"/>
    </row>
    <row r="238" spans="1:9" ht="19.5" customHeight="1" x14ac:dyDescent="0.25">
      <c r="A238" s="1">
        <v>7</v>
      </c>
      <c r="B238" s="2" t="s">
        <v>192</v>
      </c>
      <c r="C238" s="85"/>
      <c r="D238" s="69"/>
      <c r="E238" s="69"/>
      <c r="F238" s="69"/>
      <c r="G238" s="69"/>
      <c r="H238" s="70"/>
      <c r="I238" s="70"/>
    </row>
    <row r="239" spans="1:9" ht="19.5" customHeight="1" x14ac:dyDescent="0.25">
      <c r="A239" s="1">
        <v>8</v>
      </c>
      <c r="B239" s="2" t="s">
        <v>188</v>
      </c>
      <c r="C239" s="85"/>
      <c r="D239" s="69"/>
      <c r="E239" s="69"/>
      <c r="F239" s="69"/>
      <c r="G239" s="69"/>
      <c r="H239" s="70"/>
      <c r="I239" s="70"/>
    </row>
    <row r="240" spans="1:9" ht="19.5" customHeight="1" x14ac:dyDescent="0.25">
      <c r="A240" s="1">
        <v>9</v>
      </c>
      <c r="B240" s="2" t="s">
        <v>194</v>
      </c>
      <c r="C240" s="85"/>
      <c r="D240" s="69"/>
      <c r="E240" s="69"/>
      <c r="F240" s="69"/>
      <c r="G240" s="69"/>
      <c r="H240" s="70"/>
      <c r="I240" s="70"/>
    </row>
    <row r="241" spans="1:9" ht="19.5" customHeight="1" x14ac:dyDescent="0.25">
      <c r="A241" s="1">
        <v>10</v>
      </c>
      <c r="B241" s="2" t="s">
        <v>195</v>
      </c>
      <c r="C241" s="85"/>
      <c r="D241" s="69"/>
      <c r="E241" s="69"/>
      <c r="F241" s="69"/>
      <c r="G241" s="69"/>
      <c r="H241" s="70"/>
      <c r="I241" s="70"/>
    </row>
    <row r="242" spans="1:9" ht="19.5" customHeight="1" x14ac:dyDescent="0.25">
      <c r="A242" s="1">
        <v>11</v>
      </c>
      <c r="B242" s="5" t="s">
        <v>196</v>
      </c>
      <c r="C242" s="83"/>
      <c r="D242" s="69"/>
      <c r="E242" s="69"/>
      <c r="F242" s="69"/>
      <c r="G242" s="69"/>
      <c r="H242" s="70"/>
      <c r="I242" s="70"/>
    </row>
    <row r="243" spans="1:9" s="61" customFormat="1" ht="19.5" customHeight="1" x14ac:dyDescent="0.25">
      <c r="A243" s="56" t="s">
        <v>197</v>
      </c>
      <c r="B243" s="57" t="s">
        <v>19</v>
      </c>
      <c r="C243" s="94">
        <f>+C244</f>
        <v>8</v>
      </c>
      <c r="D243" s="60">
        <f>+D244</f>
        <v>8</v>
      </c>
      <c r="E243" s="60">
        <f>+E244</f>
        <v>8</v>
      </c>
      <c r="F243" s="60"/>
      <c r="G243" s="60"/>
      <c r="H243" s="60">
        <f>+H244</f>
        <v>15806.350858927643</v>
      </c>
      <c r="I243" s="60"/>
    </row>
    <row r="244" spans="1:9" s="35" customFormat="1" ht="19.5" customHeight="1" x14ac:dyDescent="0.25">
      <c r="A244" s="33"/>
      <c r="B244" s="34" t="s">
        <v>232</v>
      </c>
      <c r="C244" s="108">
        <v>8</v>
      </c>
      <c r="D244" s="26">
        <f>SUM(D245:D252)</f>
        <v>8</v>
      </c>
      <c r="E244" s="26">
        <f>SUM(E245:E252)</f>
        <v>8</v>
      </c>
      <c r="F244" s="26"/>
      <c r="G244" s="26"/>
      <c r="H244" s="26">
        <f>SUM(H245:H252)</f>
        <v>15806.350858927643</v>
      </c>
      <c r="I244" s="26"/>
    </row>
    <row r="245" spans="1:9" ht="19.5" customHeight="1" x14ac:dyDescent="0.25">
      <c r="A245" s="1">
        <v>1</v>
      </c>
      <c r="B245" s="5" t="s">
        <v>198</v>
      </c>
      <c r="C245" s="83"/>
      <c r="D245" s="69">
        <f t="shared" ref="D245:D252" si="50">E245*F245</f>
        <v>1</v>
      </c>
      <c r="E245" s="69">
        <v>1</v>
      </c>
      <c r="F245" s="69">
        <v>1</v>
      </c>
      <c r="G245" s="69"/>
      <c r="H245" s="70">
        <f t="shared" ref="H245:H252" si="51">$G$7*D245</f>
        <v>1975.7938573659551</v>
      </c>
      <c r="I245" s="70"/>
    </row>
    <row r="246" spans="1:9" ht="19.5" customHeight="1" x14ac:dyDescent="0.25">
      <c r="A246" s="1">
        <v>2</v>
      </c>
      <c r="B246" s="5" t="s">
        <v>199</v>
      </c>
      <c r="C246" s="83"/>
      <c r="D246" s="69">
        <f t="shared" si="50"/>
        <v>1</v>
      </c>
      <c r="E246" s="69">
        <v>1</v>
      </c>
      <c r="F246" s="69">
        <v>1</v>
      </c>
      <c r="G246" s="69"/>
      <c r="H246" s="70">
        <f t="shared" si="51"/>
        <v>1975.7938573659551</v>
      </c>
      <c r="I246" s="70"/>
    </row>
    <row r="247" spans="1:9" ht="19.5" customHeight="1" x14ac:dyDescent="0.25">
      <c r="A247" s="1">
        <v>3</v>
      </c>
      <c r="B247" s="5" t="s">
        <v>200</v>
      </c>
      <c r="C247" s="83"/>
      <c r="D247" s="69">
        <f t="shared" si="50"/>
        <v>1</v>
      </c>
      <c r="E247" s="69">
        <v>1</v>
      </c>
      <c r="F247" s="69">
        <v>1</v>
      </c>
      <c r="G247" s="69"/>
      <c r="H247" s="70">
        <f t="shared" si="51"/>
        <v>1975.7938573659551</v>
      </c>
      <c r="I247" s="70"/>
    </row>
    <row r="248" spans="1:9" ht="19.5" customHeight="1" x14ac:dyDescent="0.25">
      <c r="A248" s="1">
        <v>4</v>
      </c>
      <c r="B248" s="5" t="s">
        <v>201</v>
      </c>
      <c r="C248" s="83"/>
      <c r="D248" s="69">
        <f t="shared" si="50"/>
        <v>1</v>
      </c>
      <c r="E248" s="69">
        <v>1</v>
      </c>
      <c r="F248" s="69">
        <v>1</v>
      </c>
      <c r="G248" s="69"/>
      <c r="H248" s="70">
        <f t="shared" si="51"/>
        <v>1975.7938573659551</v>
      </c>
      <c r="I248" s="70"/>
    </row>
    <row r="249" spans="1:9" ht="19.5" customHeight="1" x14ac:dyDescent="0.25">
      <c r="A249" s="1">
        <v>5</v>
      </c>
      <c r="B249" s="5" t="s">
        <v>202</v>
      </c>
      <c r="C249" s="83"/>
      <c r="D249" s="69">
        <f t="shared" si="50"/>
        <v>1</v>
      </c>
      <c r="E249" s="69">
        <v>1</v>
      </c>
      <c r="F249" s="69">
        <v>1</v>
      </c>
      <c r="G249" s="69"/>
      <c r="H249" s="70">
        <f t="shared" si="51"/>
        <v>1975.7938573659551</v>
      </c>
      <c r="I249" s="70"/>
    </row>
    <row r="250" spans="1:9" ht="19.5" customHeight="1" x14ac:dyDescent="0.25">
      <c r="A250" s="1">
        <v>6</v>
      </c>
      <c r="B250" s="5" t="s">
        <v>203</v>
      </c>
      <c r="C250" s="83"/>
      <c r="D250" s="69">
        <f t="shared" si="50"/>
        <v>1</v>
      </c>
      <c r="E250" s="69">
        <v>1</v>
      </c>
      <c r="F250" s="69">
        <v>1</v>
      </c>
      <c r="G250" s="69"/>
      <c r="H250" s="70">
        <f t="shared" si="51"/>
        <v>1975.7938573659551</v>
      </c>
      <c r="I250" s="70"/>
    </row>
    <row r="251" spans="1:9" ht="19.5" customHeight="1" x14ac:dyDescent="0.25">
      <c r="A251" s="1">
        <v>7</v>
      </c>
      <c r="B251" s="5" t="s">
        <v>204</v>
      </c>
      <c r="C251" s="83"/>
      <c r="D251" s="69">
        <f t="shared" si="50"/>
        <v>1</v>
      </c>
      <c r="E251" s="69">
        <v>1</v>
      </c>
      <c r="F251" s="69">
        <v>1</v>
      </c>
      <c r="G251" s="69"/>
      <c r="H251" s="70">
        <f t="shared" si="51"/>
        <v>1975.7938573659551</v>
      </c>
      <c r="I251" s="70"/>
    </row>
    <row r="252" spans="1:9" ht="19.5" customHeight="1" x14ac:dyDescent="0.25">
      <c r="A252" s="1">
        <v>8</v>
      </c>
      <c r="B252" s="5" t="s">
        <v>205</v>
      </c>
      <c r="C252" s="83"/>
      <c r="D252" s="69">
        <f t="shared" si="50"/>
        <v>1</v>
      </c>
      <c r="E252" s="69">
        <v>1</v>
      </c>
      <c r="F252" s="69">
        <v>1</v>
      </c>
      <c r="G252" s="69"/>
      <c r="H252" s="70">
        <f t="shared" si="51"/>
        <v>1975.7938573659551</v>
      </c>
      <c r="I252" s="70"/>
    </row>
    <row r="253" spans="1:9" s="61" customFormat="1" ht="19.5" customHeight="1" x14ac:dyDescent="0.25">
      <c r="A253" s="56" t="s">
        <v>206</v>
      </c>
      <c r="B253" s="57" t="s">
        <v>20</v>
      </c>
      <c r="C253" s="94">
        <f>+C254</f>
        <v>5</v>
      </c>
      <c r="D253" s="60">
        <f>+D254</f>
        <v>5</v>
      </c>
      <c r="E253" s="60">
        <f>+E254</f>
        <v>5</v>
      </c>
      <c r="F253" s="60"/>
      <c r="G253" s="60"/>
      <c r="H253" s="60">
        <f>+H254</f>
        <v>9878.9692868297752</v>
      </c>
      <c r="I253" s="60"/>
    </row>
    <row r="254" spans="1:9" s="84" customFormat="1" ht="19.5" customHeight="1" x14ac:dyDescent="0.25">
      <c r="A254" s="82"/>
      <c r="B254" s="63" t="s">
        <v>232</v>
      </c>
      <c r="C254" s="83">
        <v>5</v>
      </c>
      <c r="D254" s="49">
        <f>SUM(D255:D259)</f>
        <v>5</v>
      </c>
      <c r="E254" s="49">
        <f>SUM(E255:E259)</f>
        <v>5</v>
      </c>
      <c r="F254" s="49"/>
      <c r="G254" s="49"/>
      <c r="H254" s="49">
        <f>SUM(H255:H259)</f>
        <v>9878.9692868297752</v>
      </c>
      <c r="I254" s="49"/>
    </row>
    <row r="255" spans="1:9" ht="19.5" customHeight="1" x14ac:dyDescent="0.25">
      <c r="A255" s="16">
        <v>1</v>
      </c>
      <c r="B255" s="105" t="s">
        <v>207</v>
      </c>
      <c r="C255" s="106"/>
      <c r="D255" s="69">
        <f>E255*F255</f>
        <v>1</v>
      </c>
      <c r="E255" s="69">
        <v>1</v>
      </c>
      <c r="F255" s="69">
        <v>1</v>
      </c>
      <c r="G255" s="69"/>
      <c r="H255" s="70">
        <f>$G$7*D255</f>
        <v>1975.7938573659551</v>
      </c>
      <c r="I255" s="70"/>
    </row>
    <row r="256" spans="1:9" ht="19.5" customHeight="1" x14ac:dyDescent="0.25">
      <c r="A256" s="1">
        <v>2</v>
      </c>
      <c r="B256" s="15" t="s">
        <v>208</v>
      </c>
      <c r="C256" s="71"/>
      <c r="D256" s="69">
        <f>E256*F256</f>
        <v>1</v>
      </c>
      <c r="E256" s="69">
        <v>1</v>
      </c>
      <c r="F256" s="69">
        <v>1</v>
      </c>
      <c r="G256" s="69"/>
      <c r="H256" s="70">
        <f>$G$7*D256</f>
        <v>1975.7938573659551</v>
      </c>
      <c r="I256" s="70"/>
    </row>
    <row r="257" spans="1:9" ht="19.5" customHeight="1" x14ac:dyDescent="0.25">
      <c r="A257" s="16">
        <v>3</v>
      </c>
      <c r="B257" s="15" t="s">
        <v>209</v>
      </c>
      <c r="C257" s="71"/>
      <c r="D257" s="69">
        <f>E257*F257</f>
        <v>1</v>
      </c>
      <c r="E257" s="69">
        <v>1</v>
      </c>
      <c r="F257" s="69">
        <v>1</v>
      </c>
      <c r="G257" s="69"/>
      <c r="H257" s="70">
        <f>$G$7*D257</f>
        <v>1975.7938573659551</v>
      </c>
      <c r="I257" s="70"/>
    </row>
    <row r="258" spans="1:9" ht="19.5" customHeight="1" x14ac:dyDescent="0.25">
      <c r="A258" s="1">
        <v>4</v>
      </c>
      <c r="B258" s="105" t="s">
        <v>210</v>
      </c>
      <c r="C258" s="106"/>
      <c r="D258" s="69">
        <f>E258*F258</f>
        <v>1</v>
      </c>
      <c r="E258" s="69">
        <v>1</v>
      </c>
      <c r="F258" s="69">
        <v>1</v>
      </c>
      <c r="G258" s="69"/>
      <c r="H258" s="70">
        <f>$G$7*D258</f>
        <v>1975.7938573659551</v>
      </c>
      <c r="I258" s="70"/>
    </row>
    <row r="259" spans="1:9" ht="19.5" customHeight="1" x14ac:dyDescent="0.25">
      <c r="A259" s="16">
        <v>5</v>
      </c>
      <c r="B259" s="105" t="s">
        <v>211</v>
      </c>
      <c r="C259" s="106"/>
      <c r="D259" s="69">
        <f>E259*F259</f>
        <v>1</v>
      </c>
      <c r="E259" s="69">
        <v>1</v>
      </c>
      <c r="F259" s="69">
        <v>1</v>
      </c>
      <c r="G259" s="69"/>
      <c r="H259" s="70">
        <f>$G$7*D259</f>
        <v>1975.7938573659551</v>
      </c>
      <c r="I259" s="70"/>
    </row>
    <row r="260" spans="1:9" s="61" customFormat="1" ht="19.5" customHeight="1" x14ac:dyDescent="0.25">
      <c r="A260" s="56" t="s">
        <v>212</v>
      </c>
      <c r="B260" s="57" t="s">
        <v>21</v>
      </c>
      <c r="C260" s="88">
        <f>+C261</f>
        <v>4</v>
      </c>
      <c r="D260" s="60">
        <f>+D261</f>
        <v>4</v>
      </c>
      <c r="E260" s="60">
        <f>+E261</f>
        <v>4</v>
      </c>
      <c r="F260" s="60"/>
      <c r="G260" s="60"/>
      <c r="H260" s="60">
        <f>+H261</f>
        <v>7903.1754294638204</v>
      </c>
      <c r="I260" s="60"/>
    </row>
    <row r="261" spans="1:9" s="84" customFormat="1" ht="19.5" customHeight="1" x14ac:dyDescent="0.25">
      <c r="A261" s="82"/>
      <c r="B261" s="63" t="s">
        <v>232</v>
      </c>
      <c r="C261" s="83">
        <v>4</v>
      </c>
      <c r="D261" s="49">
        <f>SUM(D262:D265)</f>
        <v>4</v>
      </c>
      <c r="E261" s="49">
        <f>SUM(E262:E265)</f>
        <v>4</v>
      </c>
      <c r="F261" s="49">
        <f>SUM(F262:F265)</f>
        <v>4</v>
      </c>
      <c r="G261" s="49"/>
      <c r="H261" s="49">
        <f>SUM(H262:H265)</f>
        <v>7903.1754294638204</v>
      </c>
      <c r="I261" s="49"/>
    </row>
    <row r="262" spans="1:9" ht="19.5" customHeight="1" x14ac:dyDescent="0.25">
      <c r="A262" s="1">
        <v>1</v>
      </c>
      <c r="B262" s="101" t="s">
        <v>213</v>
      </c>
      <c r="C262" s="102"/>
      <c r="D262" s="69">
        <f>E262*F262</f>
        <v>1</v>
      </c>
      <c r="E262" s="69">
        <v>1</v>
      </c>
      <c r="F262" s="69">
        <v>1</v>
      </c>
      <c r="G262" s="69"/>
      <c r="H262" s="70">
        <f>$G$7*D262</f>
        <v>1975.7938573659551</v>
      </c>
      <c r="I262" s="70"/>
    </row>
    <row r="263" spans="1:9" ht="19.5" customHeight="1" x14ac:dyDescent="0.25">
      <c r="A263" s="1">
        <v>2</v>
      </c>
      <c r="B263" s="5" t="s">
        <v>214</v>
      </c>
      <c r="C263" s="83"/>
      <c r="D263" s="69">
        <f>E263*F263</f>
        <v>1</v>
      </c>
      <c r="E263" s="69">
        <v>1</v>
      </c>
      <c r="F263" s="69">
        <v>1</v>
      </c>
      <c r="G263" s="69"/>
      <c r="H263" s="70">
        <f>$G$7*D263</f>
        <v>1975.7938573659551</v>
      </c>
      <c r="I263" s="70"/>
    </row>
    <row r="264" spans="1:9" ht="19.5" customHeight="1" x14ac:dyDescent="0.25">
      <c r="A264" s="1">
        <v>3</v>
      </c>
      <c r="B264" s="5" t="s">
        <v>173</v>
      </c>
      <c r="C264" s="83"/>
      <c r="D264" s="69">
        <f>E264*F264</f>
        <v>1</v>
      </c>
      <c r="E264" s="69">
        <v>1</v>
      </c>
      <c r="F264" s="69">
        <v>1</v>
      </c>
      <c r="G264" s="69"/>
      <c r="H264" s="70">
        <f>$G$7*D264</f>
        <v>1975.7938573659551</v>
      </c>
      <c r="I264" s="70"/>
    </row>
    <row r="265" spans="1:9" ht="19.5" customHeight="1" x14ac:dyDescent="0.25">
      <c r="A265" s="1">
        <v>4</v>
      </c>
      <c r="B265" s="5" t="s">
        <v>215</v>
      </c>
      <c r="C265" s="83"/>
      <c r="D265" s="69">
        <f>E265*F265</f>
        <v>1</v>
      </c>
      <c r="E265" s="69">
        <v>1</v>
      </c>
      <c r="F265" s="69">
        <v>1</v>
      </c>
      <c r="G265" s="69"/>
      <c r="H265" s="70">
        <f>$G$7*D265</f>
        <v>1975.7938573659551</v>
      </c>
      <c r="I265" s="70"/>
    </row>
    <row r="266" spans="1:9" s="61" customFormat="1" ht="19.5" customHeight="1" x14ac:dyDescent="0.25">
      <c r="A266" s="56" t="s">
        <v>241</v>
      </c>
      <c r="B266" s="57" t="s">
        <v>242</v>
      </c>
      <c r="C266" s="88"/>
      <c r="D266" s="60">
        <f>+D267</f>
        <v>0</v>
      </c>
      <c r="E266" s="60">
        <f>+E267</f>
        <v>0</v>
      </c>
      <c r="F266" s="60"/>
      <c r="G266" s="60"/>
      <c r="H266" s="60">
        <f>+H267</f>
        <v>82390</v>
      </c>
      <c r="I266" s="60"/>
    </row>
    <row r="267" spans="1:9" ht="64.5" customHeight="1" x14ac:dyDescent="0.25">
      <c r="A267" s="1">
        <v>1</v>
      </c>
      <c r="B267" s="5" t="s">
        <v>236</v>
      </c>
      <c r="C267" s="83"/>
      <c r="D267" s="69"/>
      <c r="E267" s="69"/>
      <c r="F267" s="69"/>
      <c r="G267" s="69"/>
      <c r="H267" s="70">
        <v>82390</v>
      </c>
      <c r="I267" s="70"/>
    </row>
  </sheetData>
  <autoFilter ref="A6:H265"/>
  <mergeCells count="12">
    <mergeCell ref="I3:I5"/>
    <mergeCell ref="C3:C5"/>
    <mergeCell ref="A3:A5"/>
    <mergeCell ref="B3:B5"/>
    <mergeCell ref="A1:H1"/>
    <mergeCell ref="G2:H2"/>
    <mergeCell ref="D3:D5"/>
    <mergeCell ref="E3:F3"/>
    <mergeCell ref="G3:G5"/>
    <mergeCell ref="H3:H5"/>
    <mergeCell ref="E4:E5"/>
    <mergeCell ref="F4:F5"/>
  </mergeCells>
  <pageMargins left="0.7" right="0.7" top="0.75" bottom="0.75" header="0.3" footer="0.3"/>
  <pageSetup paperSize="9" scale="73"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2"/>
  <sheetViews>
    <sheetView workbookViewId="0">
      <selection activeCell="D12" sqref="D12"/>
    </sheetView>
  </sheetViews>
  <sheetFormatPr defaultColWidth="9.140625" defaultRowHeight="15.75" x14ac:dyDescent="0.25"/>
  <cols>
    <col min="1" max="1" width="7" style="17" customWidth="1"/>
    <col min="2" max="2" width="50.85546875" style="17" customWidth="1"/>
    <col min="3" max="3" width="13" style="17" customWidth="1"/>
    <col min="4" max="8" width="12.5703125" style="17" customWidth="1"/>
    <col min="9" max="10" width="9.140625" style="17"/>
    <col min="11" max="11" width="14.5703125" style="17" bestFit="1" customWidth="1"/>
    <col min="12" max="12" width="11.28515625" style="17" bestFit="1" customWidth="1"/>
    <col min="13" max="13" width="11.5703125" style="17" bestFit="1" customWidth="1"/>
    <col min="14" max="14" width="13.5703125" style="17" customWidth="1"/>
    <col min="15" max="15" width="19.140625" style="17" customWidth="1"/>
    <col min="16" max="16384" width="9.140625" style="17"/>
  </cols>
  <sheetData>
    <row r="1" spans="1:15" ht="40.5" customHeight="1" x14ac:dyDescent="0.25">
      <c r="A1" s="302" t="s">
        <v>254</v>
      </c>
      <c r="B1" s="302"/>
      <c r="C1" s="302"/>
      <c r="D1" s="302"/>
      <c r="E1" s="302"/>
      <c r="F1" s="302"/>
      <c r="G1" s="302"/>
      <c r="H1" s="302"/>
      <c r="I1" s="302"/>
    </row>
    <row r="2" spans="1:15" ht="31.5" customHeight="1" x14ac:dyDescent="0.25">
      <c r="B2" s="20"/>
      <c r="C2" s="20"/>
      <c r="D2" s="303" t="s">
        <v>225</v>
      </c>
      <c r="E2" s="303"/>
      <c r="F2" s="303"/>
      <c r="G2" s="303"/>
      <c r="H2" s="303"/>
      <c r="I2" s="303"/>
      <c r="K2" s="31">
        <v>1004520</v>
      </c>
      <c r="L2" s="25">
        <v>759100</v>
      </c>
      <c r="M2" s="17">
        <v>82390</v>
      </c>
      <c r="N2" s="17">
        <v>841490</v>
      </c>
      <c r="O2" s="117">
        <v>163030</v>
      </c>
    </row>
    <row r="3" spans="1:15" ht="24.75" customHeight="1" x14ac:dyDescent="0.25">
      <c r="A3" s="299" t="s">
        <v>0</v>
      </c>
      <c r="B3" s="299" t="s">
        <v>222</v>
      </c>
      <c r="C3" s="296" t="s">
        <v>248</v>
      </c>
      <c r="D3" s="296" t="s">
        <v>216</v>
      </c>
      <c r="E3" s="296" t="s">
        <v>243</v>
      </c>
      <c r="F3" s="306" t="s">
        <v>255</v>
      </c>
      <c r="G3" s="307"/>
      <c r="H3" s="308"/>
      <c r="I3" s="296" t="s">
        <v>239</v>
      </c>
      <c r="N3" s="17">
        <v>30</v>
      </c>
    </row>
    <row r="4" spans="1:15" ht="19.5" customHeight="1" x14ac:dyDescent="0.25">
      <c r="A4" s="300"/>
      <c r="B4" s="300"/>
      <c r="C4" s="297"/>
      <c r="D4" s="297"/>
      <c r="E4" s="297"/>
      <c r="F4" s="297" t="s">
        <v>244</v>
      </c>
      <c r="G4" s="304" t="s">
        <v>247</v>
      </c>
      <c r="H4" s="304"/>
      <c r="I4" s="297"/>
    </row>
    <row r="5" spans="1:15" ht="24.75" customHeight="1" x14ac:dyDescent="0.25">
      <c r="A5" s="301"/>
      <c r="B5" s="301"/>
      <c r="C5" s="298"/>
      <c r="D5" s="298"/>
      <c r="E5" s="298"/>
      <c r="F5" s="298"/>
      <c r="G5" s="41" t="s">
        <v>245</v>
      </c>
      <c r="H5" s="41" t="s">
        <v>246</v>
      </c>
      <c r="I5" s="298"/>
      <c r="L5" s="17" t="s">
        <v>229</v>
      </c>
      <c r="N5" s="17" t="s">
        <v>230</v>
      </c>
      <c r="O5" s="17" t="s">
        <v>231</v>
      </c>
    </row>
    <row r="6" spans="1:15" ht="21" customHeight="1" x14ac:dyDescent="0.25">
      <c r="A6" s="43">
        <v>1</v>
      </c>
      <c r="B6" s="43">
        <v>2</v>
      </c>
      <c r="C6" s="43"/>
      <c r="D6" s="44" t="s">
        <v>240</v>
      </c>
      <c r="E6" s="44"/>
      <c r="F6" s="44" t="s">
        <v>217</v>
      </c>
      <c r="G6" s="44"/>
      <c r="H6" s="44"/>
      <c r="I6" s="44"/>
      <c r="L6" s="17">
        <v>5</v>
      </c>
      <c r="M6" s="32">
        <v>173508.57142857142</v>
      </c>
    </row>
    <row r="7" spans="1:15" s="22" customFormat="1" ht="22.5" customHeight="1" x14ac:dyDescent="0.25">
      <c r="A7" s="46"/>
      <c r="B7" s="47" t="s">
        <v>223</v>
      </c>
      <c r="C7" s="47"/>
      <c r="D7" s="21"/>
      <c r="E7" s="21"/>
      <c r="F7" s="49"/>
      <c r="G7" s="49" t="e">
        <f>SUM(G8:G9)</f>
        <v>#REF!</v>
      </c>
      <c r="H7" s="49" t="e">
        <f>SUM(H8:H9)</f>
        <v>#REF!</v>
      </c>
      <c r="I7" s="49"/>
      <c r="K7" s="22">
        <v>49573.8775510204</v>
      </c>
      <c r="L7" s="22">
        <v>2</v>
      </c>
      <c r="M7" s="50">
        <v>29744.326530612234</v>
      </c>
    </row>
    <row r="8" spans="1:15" s="22" customFormat="1" ht="21" customHeight="1" x14ac:dyDescent="0.25">
      <c r="A8" s="47">
        <v>1</v>
      </c>
      <c r="B8" s="51" t="s">
        <v>251</v>
      </c>
      <c r="C8" s="52">
        <v>2</v>
      </c>
      <c r="D8" s="49" t="e">
        <f>+#REF!</f>
        <v>#REF!</v>
      </c>
      <c r="E8" s="49">
        <v>20</v>
      </c>
      <c r="F8" s="48" t="e">
        <f>SUM(G8:H8)</f>
        <v>#REF!</v>
      </c>
      <c r="G8" s="48" t="e">
        <f>+G11*2</f>
        <v>#REF!</v>
      </c>
      <c r="H8" s="48" t="e">
        <f>+H11*2</f>
        <v>#REF!</v>
      </c>
      <c r="I8" s="48"/>
      <c r="M8" s="50"/>
    </row>
    <row r="9" spans="1:15" s="22" customFormat="1" ht="21" customHeight="1" x14ac:dyDescent="0.25">
      <c r="A9" s="47">
        <v>2</v>
      </c>
      <c r="B9" s="51" t="s">
        <v>252</v>
      </c>
      <c r="C9" s="52">
        <v>5</v>
      </c>
      <c r="D9" s="49"/>
      <c r="E9" s="49"/>
      <c r="F9" s="48"/>
      <c r="G9" s="48"/>
      <c r="H9" s="48" t="e">
        <f>+H12*5</f>
        <v>#REF!</v>
      </c>
      <c r="I9" s="48"/>
      <c r="M9" s="50"/>
    </row>
    <row r="10" spans="1:15" s="22" customFormat="1" ht="21" customHeight="1" x14ac:dyDescent="0.25">
      <c r="A10" s="46"/>
      <c r="B10" s="51" t="s">
        <v>253</v>
      </c>
      <c r="C10" s="52"/>
      <c r="D10" s="49"/>
      <c r="E10" s="49"/>
      <c r="F10" s="48"/>
      <c r="G10" s="48"/>
      <c r="H10" s="48"/>
      <c r="I10" s="48"/>
      <c r="M10" s="50"/>
    </row>
    <row r="11" spans="1:15" s="22" customFormat="1" ht="21" customHeight="1" x14ac:dyDescent="0.25">
      <c r="A11" s="46"/>
      <c r="B11" s="51" t="s">
        <v>249</v>
      </c>
      <c r="C11" s="52"/>
      <c r="D11" s="49" t="e">
        <f>+#REF!</f>
        <v>#REF!</v>
      </c>
      <c r="E11" s="49">
        <v>20</v>
      </c>
      <c r="F11" s="48" t="e">
        <f>SUM(G11:H11)</f>
        <v>#REF!</v>
      </c>
      <c r="G11" s="118" t="e">
        <f>+D11*E11</f>
        <v>#REF!</v>
      </c>
      <c r="H11" s="48" t="e">
        <f>+G11*0.428571428571429</f>
        <v>#REF!</v>
      </c>
      <c r="I11" s="48"/>
      <c r="K11" s="22" t="e">
        <f>+G11/F11*100</f>
        <v>#REF!</v>
      </c>
      <c r="M11" s="50"/>
    </row>
    <row r="12" spans="1:15" s="22" customFormat="1" ht="21" customHeight="1" x14ac:dyDescent="0.25">
      <c r="A12" s="46"/>
      <c r="B12" s="51" t="s">
        <v>250</v>
      </c>
      <c r="C12" s="52"/>
      <c r="D12" s="49"/>
      <c r="E12" s="49"/>
      <c r="F12" s="48"/>
      <c r="G12" s="48"/>
      <c r="H12" s="48" t="e">
        <f>+F11</f>
        <v>#REF!</v>
      </c>
      <c r="I12" s="48"/>
      <c r="M12" s="50"/>
    </row>
  </sheetData>
  <autoFilter ref="A6:F9"/>
  <mergeCells count="11">
    <mergeCell ref="D2:I2"/>
    <mergeCell ref="F3:H3"/>
    <mergeCell ref="F4:F5"/>
    <mergeCell ref="G4:H4"/>
    <mergeCell ref="A1:I1"/>
    <mergeCell ref="A3:A5"/>
    <mergeCell ref="B3:B5"/>
    <mergeCell ref="C3:C5"/>
    <mergeCell ref="E3:E5"/>
    <mergeCell ref="D3:D5"/>
    <mergeCell ref="I3:I5"/>
  </mergeCells>
  <pageMargins left="0.7" right="0.7" top="0.75" bottom="0.75" header="0.3" footer="0.3"/>
  <pageSetup paperSize="9" scale="91"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PL1 TH</vt:lpstr>
      <vt:lpstr>PL1 MTQG</vt:lpstr>
      <vt:lpstr>MTQG</vt:lpstr>
      <vt:lpstr>PL2 KCH</vt:lpstr>
      <vt:lpstr>2022-2025 HS 1,2</vt:lpstr>
      <vt:lpstr>Huyện NTM</vt:lpstr>
      <vt:lpstr>'2022-2025 HS 1,2'!Print_Area</vt:lpstr>
      <vt:lpstr>'Huyện NTM'!Print_Area</vt:lpstr>
      <vt:lpstr>'PL1 MTQG'!Print_Area</vt:lpstr>
      <vt:lpstr>'PL1 TH'!Print_Area</vt:lpstr>
      <vt:lpstr>'PL2 KCH'!Print_Area</vt:lpstr>
      <vt:lpstr>'2022-2025 HS 1,2'!Print_Titles</vt:lpstr>
      <vt:lpstr>'Huyện NTM'!Print_Titles</vt:lpstr>
      <vt:lpstr>MTQG!Print_Titles</vt:lpstr>
      <vt:lpstr>'PL1 MTQG'!Print_Titles</vt:lpstr>
      <vt:lpstr>'PL1 TH'!Print_Titles</vt:lpstr>
      <vt:lpstr>'PL2 KCH'!Print_Titles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2023-10-16T07:14:16Z</dcterms:modified>
</cp:coreProperties>
</file>